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050" activeTab="0"/>
  </bookViews>
  <sheets>
    <sheet name="INDICADORES" sheetId="1" r:id="rId1"/>
  </sheets>
  <externalReferences>
    <externalReference r:id="rId4"/>
    <externalReference r:id="rId5"/>
  </externalReferences>
  <definedNames>
    <definedName name="Admin.">'[2]Gastos de Admin.'!$H$234</definedName>
    <definedName name="Comerc.">#REF!</definedName>
    <definedName name="Egresos">#REF!</definedName>
    <definedName name="Grales.">#REF!</definedName>
    <definedName name="ing">#REF!</definedName>
    <definedName name="Ingresos">#REF!</definedName>
    <definedName name="inv">#REF!</definedName>
    <definedName name="Inversiones">#REF!</definedName>
    <definedName name="Op.Mant.">#REF!</definedName>
    <definedName name="Tot.Gastos">#REF!</definedName>
    <definedName name="xxxx">#REF!</definedName>
  </definedNames>
  <calcPr fullCalcOnLoad="1"/>
</workbook>
</file>

<file path=xl/comments1.xml><?xml version="1.0" encoding="utf-8"?>
<comments xmlns="http://schemas.openxmlformats.org/spreadsheetml/2006/main">
  <authors>
    <author>MANUELVAL</author>
    <author>Presidencia</author>
  </authors>
  <commentList>
    <comment ref="C8" authorId="0">
      <text>
        <r>
          <rPr>
            <b/>
            <sz val="9"/>
            <rFont val="Tahoma"/>
            <family val="2"/>
          </rPr>
          <t>MANUELVAL:</t>
        </r>
        <r>
          <rPr>
            <sz val="9"/>
            <rFont val="Tahoma"/>
            <family val="2"/>
          </rPr>
          <t xml:space="preserve">
CAPTURAR TODO EL AÑO EN BASE AL PIGOO 2019</t>
        </r>
      </text>
    </comment>
    <comment ref="C14" authorId="0">
      <text>
        <r>
          <rPr>
            <b/>
            <sz val="9"/>
            <rFont val="Tahoma"/>
            <family val="2"/>
          </rPr>
          <t>MANUELVAL:</t>
        </r>
        <r>
          <rPr>
            <sz val="9"/>
            <rFont val="Tahoma"/>
            <family val="2"/>
          </rPr>
          <t xml:space="preserve">
CAPTURAR TODO EL AÑO EN BASE AL PIGOO 2019</t>
        </r>
      </text>
    </comment>
    <comment ref="C20" authorId="0">
      <text>
        <r>
          <rPr>
            <b/>
            <sz val="9"/>
            <rFont val="Tahoma"/>
            <family val="2"/>
          </rPr>
          <t>MANUELVAL:</t>
        </r>
        <r>
          <rPr>
            <sz val="9"/>
            <rFont val="Tahoma"/>
            <family val="2"/>
          </rPr>
          <t xml:space="preserve">
CAPTURAR TODO EL AÑO EN BASE AL PIGOO 2019</t>
        </r>
      </text>
    </comment>
    <comment ref="C26" authorId="0">
      <text>
        <r>
          <rPr>
            <b/>
            <sz val="9"/>
            <rFont val="Tahoma"/>
            <family val="2"/>
          </rPr>
          <t>MANUELVAL:</t>
        </r>
        <r>
          <rPr>
            <sz val="9"/>
            <rFont val="Tahoma"/>
            <family val="2"/>
          </rPr>
          <t xml:space="preserve">
SE REFIERE A AQUELLA AGUA ENTREGADA Y NO FACTURADA PERO SI REGISTRADA EN BITACORAS (M3 ENTREGADOS POR OTROS MEDIOS DISTINTOS A LA LINEAS DOMICILIARIAS O QUE NO SE COBRA POR ALGUNA RAZON Y NO ENTRAN AL SISTEMA COMERCIAL)</t>
        </r>
      </text>
    </comment>
    <comment ref="C35" authorId="0">
      <text>
        <r>
          <rPr>
            <b/>
            <sz val="9"/>
            <rFont val="Tahoma"/>
            <family val="2"/>
          </rPr>
          <t>MANUELVAL:</t>
        </r>
        <r>
          <rPr>
            <sz val="9"/>
            <rFont val="Tahoma"/>
            <family val="2"/>
          </rPr>
          <t xml:space="preserve">
CAPTURAR TODO EL AÑO EN BASE AL PIGOO 2019</t>
        </r>
      </text>
    </comment>
    <comment ref="C41" authorId="0">
      <text>
        <r>
          <rPr>
            <b/>
            <sz val="9"/>
            <rFont val="Tahoma"/>
            <family val="2"/>
          </rPr>
          <t>MANUELVAL:</t>
        </r>
        <r>
          <rPr>
            <sz val="9"/>
            <rFont val="Tahoma"/>
            <family val="2"/>
          </rPr>
          <t xml:space="preserve">
CAPTURAR TODO EL AÑO EN BASE AL PIGOO 2019</t>
        </r>
      </text>
    </comment>
    <comment ref="C47" authorId="0">
      <text>
        <r>
          <rPr>
            <b/>
            <sz val="9"/>
            <rFont val="Tahoma"/>
            <family val="2"/>
          </rPr>
          <t>MANUELVAL:</t>
        </r>
        <r>
          <rPr>
            <sz val="9"/>
            <rFont val="Tahoma"/>
            <family val="2"/>
          </rPr>
          <t xml:space="preserve">
SOLO INFORMATIVO, SALE DEL REUMEN OPERATIVO DEL SISTEMA COMERCIAL OMLECTURA CEL</t>
        </r>
      </text>
    </comment>
    <comment ref="C56" authorId="0">
      <text>
        <r>
          <rPr>
            <b/>
            <sz val="9"/>
            <rFont val="Tahoma"/>
            <family val="2"/>
          </rPr>
          <t>MANUELVAL:</t>
        </r>
        <r>
          <rPr>
            <sz val="9"/>
            <rFont val="Tahoma"/>
            <family val="2"/>
          </rPr>
          <t xml:space="preserve">
CAPTURAR TODO EL AÑO EN BASE AL PIGOO 2019</t>
        </r>
      </text>
    </comment>
    <comment ref="C62" authorId="0">
      <text>
        <r>
          <rPr>
            <b/>
            <sz val="9"/>
            <rFont val="Tahoma"/>
            <family val="2"/>
          </rPr>
          <t>MANUELVAL:</t>
        </r>
        <r>
          <rPr>
            <sz val="9"/>
            <rFont val="Tahoma"/>
            <family val="2"/>
          </rPr>
          <t xml:space="preserve">
CAPTURAR TODO EL AÑO EN BASE AL PIGOO 2019</t>
        </r>
      </text>
    </comment>
    <comment ref="B67" authorId="1">
      <text>
        <r>
          <rPr>
            <b/>
            <sz val="9"/>
            <rFont val="Tahoma"/>
            <family val="2"/>
          </rPr>
          <t>- Son los importes cobrados en el mes, independientemente de cuando se hayan facturado.</t>
        </r>
      </text>
    </comment>
    <comment ref="C68" authorId="0">
      <text>
        <r>
          <rPr>
            <b/>
            <sz val="9"/>
            <rFont val="Tahoma"/>
            <family val="2"/>
          </rPr>
          <t>MANUELVAL:</t>
        </r>
        <r>
          <rPr>
            <sz val="9"/>
            <rFont val="Tahoma"/>
            <family val="2"/>
          </rPr>
          <t xml:space="preserve">
DE LA BALANZA DE COMPROBACIÓN Y/O RESUMEN OPERATIVO DEL SISTEMA COMERCIAL O LECTURA CEL</t>
        </r>
      </text>
    </comment>
    <comment ref="B73" authorId="1">
      <text>
        <r>
          <rPr>
            <b/>
            <sz val="9"/>
            <rFont val="Tahoma"/>
            <family val="2"/>
          </rPr>
          <t>- Son los importes cobrados en el mes, independientemente de cuando se hayan facturado.</t>
        </r>
      </text>
    </comment>
    <comment ref="C74" authorId="0">
      <text>
        <r>
          <rPr>
            <b/>
            <sz val="9"/>
            <rFont val="Tahoma"/>
            <family val="2"/>
          </rPr>
          <t>MANUELVAL:</t>
        </r>
        <r>
          <rPr>
            <sz val="9"/>
            <rFont val="Tahoma"/>
            <family val="2"/>
          </rPr>
          <t xml:space="preserve">
DE LA BALANZA DE COMPROBACIÓN Y/O RESUMEN OPERATIVO DEL SISTEMA COMERCIAL O LECTURA CEL</t>
        </r>
      </text>
    </comment>
    <comment ref="C80" authorId="0">
      <text>
        <r>
          <rPr>
            <b/>
            <sz val="9"/>
            <rFont val="Tahoma"/>
            <family val="2"/>
          </rPr>
          <t>MANUELVAL:</t>
        </r>
        <r>
          <rPr>
            <sz val="9"/>
            <rFont val="Tahoma"/>
            <family val="2"/>
          </rPr>
          <t xml:space="preserve">
CAPTURAR TODO EL AÑO EN BASE AL PIGOO 2019</t>
        </r>
      </text>
    </comment>
    <comment ref="C94" authorId="0">
      <text>
        <r>
          <rPr>
            <b/>
            <sz val="9"/>
            <rFont val="Tahoma"/>
            <family val="2"/>
          </rPr>
          <t>MANUELVAL:</t>
        </r>
        <r>
          <rPr>
            <sz val="9"/>
            <rFont val="Tahoma"/>
            <family val="2"/>
          </rPr>
          <t xml:space="preserve">
OBTENER EL DATO A 2019 QUE SE TENGA DE </t>
        </r>
        <r>
          <rPr>
            <b/>
            <sz val="9"/>
            <rFont val="Tahoma"/>
            <family val="2"/>
          </rPr>
          <t>CONAPO</t>
        </r>
      </text>
    </comment>
    <comment ref="C99" authorId="0">
      <text>
        <r>
          <rPr>
            <b/>
            <sz val="9"/>
            <rFont val="Tahoma"/>
            <family val="2"/>
          </rPr>
          <t>MANUELVAL:</t>
        </r>
        <r>
          <rPr>
            <sz val="9"/>
            <rFont val="Tahoma"/>
            <family val="2"/>
          </rPr>
          <t xml:space="preserve">
DEL  RESUMEN OPERATIVO DEL SISTEMA LECTURA CEL O COMERCIAL</t>
        </r>
      </text>
    </comment>
    <comment ref="C105" authorId="0">
      <text>
        <r>
          <rPr>
            <b/>
            <sz val="9"/>
            <rFont val="Tahoma"/>
            <family val="2"/>
          </rPr>
          <t>MANUELVAL:</t>
        </r>
        <r>
          <rPr>
            <sz val="9"/>
            <rFont val="Tahoma"/>
            <family val="2"/>
          </rPr>
          <t xml:space="preserve">
DE PIGOO'S ANTERIORES</t>
        </r>
      </text>
    </comment>
    <comment ref="C106" authorId="0">
      <text>
        <r>
          <rPr>
            <b/>
            <sz val="9"/>
            <rFont val="Tahoma"/>
            <family val="2"/>
          </rPr>
          <t>MANUELVAL:</t>
        </r>
        <r>
          <rPr>
            <sz val="9"/>
            <rFont val="Tahoma"/>
            <family val="2"/>
          </rPr>
          <t xml:space="preserve">
DE PIGOO'S ANTERIORES</t>
        </r>
      </text>
    </comment>
    <comment ref="C107" authorId="0">
      <text>
        <r>
          <rPr>
            <b/>
            <sz val="9"/>
            <rFont val="Tahoma"/>
            <family val="2"/>
          </rPr>
          <t>MANUELVAL:</t>
        </r>
        <r>
          <rPr>
            <sz val="9"/>
            <rFont val="Tahoma"/>
            <family val="2"/>
          </rPr>
          <t xml:space="preserve">
DE PIGOO'S ANTERIORES</t>
        </r>
      </text>
    </comment>
    <comment ref="C108" authorId="0">
      <text>
        <r>
          <rPr>
            <b/>
            <sz val="9"/>
            <rFont val="Tahoma"/>
            <family val="2"/>
          </rPr>
          <t>MANUELVAL:</t>
        </r>
        <r>
          <rPr>
            <sz val="9"/>
            <rFont val="Tahoma"/>
            <family val="2"/>
          </rPr>
          <t xml:space="preserve">
DE PIGOO'S ANTERIORES</t>
        </r>
      </text>
    </comment>
    <comment ref="C110" authorId="0">
      <text>
        <r>
          <rPr>
            <b/>
            <sz val="9"/>
            <rFont val="Tahoma"/>
            <family val="2"/>
          </rPr>
          <t>MANUELVAL:</t>
        </r>
        <r>
          <rPr>
            <sz val="9"/>
            <rFont val="Tahoma"/>
            <family val="2"/>
          </rPr>
          <t xml:space="preserve">
CAPTURAR TODO EL AÑO EN BASE AL PIGOO 2019</t>
        </r>
      </text>
    </comment>
    <comment ref="C116" authorId="0">
      <text>
        <r>
          <rPr>
            <b/>
            <sz val="9"/>
            <rFont val="Tahoma"/>
            <family val="2"/>
          </rPr>
          <t>MANUELVAL:</t>
        </r>
        <r>
          <rPr>
            <sz val="9"/>
            <rFont val="Tahoma"/>
            <family val="2"/>
          </rPr>
          <t xml:space="preserve">
CAPTURAR TODO EL AÑO EN BASE AL PIGOO 2019</t>
        </r>
      </text>
    </comment>
    <comment ref="C122" authorId="0">
      <text>
        <r>
          <rPr>
            <b/>
            <sz val="9"/>
            <rFont val="Tahoma"/>
            <family val="2"/>
          </rPr>
          <t>MANUELVAL:</t>
        </r>
        <r>
          <rPr>
            <sz val="9"/>
            <rFont val="Tahoma"/>
            <family val="2"/>
          </rPr>
          <t xml:space="preserve">
EN CASO DE VENDER AGUA TRATADA AL SECTOR PUBLICO</t>
        </r>
      </text>
    </comment>
    <comment ref="C128" authorId="0">
      <text>
        <r>
          <rPr>
            <b/>
            <sz val="9"/>
            <rFont val="Tahoma"/>
            <family val="2"/>
          </rPr>
          <t>MANUELVAL:</t>
        </r>
        <r>
          <rPr>
            <sz val="9"/>
            <rFont val="Tahoma"/>
            <family val="2"/>
          </rPr>
          <t xml:space="preserve">
DE LO FACTURADO EN EL MES DE AGUA TRATADA, EN CASO DE COMERCIALIZARLA.</t>
        </r>
      </text>
    </comment>
    <comment ref="C134" authorId="0">
      <text>
        <r>
          <rPr>
            <b/>
            <sz val="9"/>
            <rFont val="Tahoma"/>
            <family val="2"/>
          </rPr>
          <t>MANUELVAL:</t>
        </r>
        <r>
          <rPr>
            <sz val="9"/>
            <rFont val="Tahoma"/>
            <family val="2"/>
          </rPr>
          <t xml:space="preserve">
DE LO FACTURADO EN EL MES DE AGUA TRATADA, EN CASO DE COMERCIALIZARLA.</t>
        </r>
      </text>
    </comment>
    <comment ref="C140" authorId="0">
      <text>
        <r>
          <rPr>
            <b/>
            <sz val="9"/>
            <rFont val="Tahoma"/>
            <family val="2"/>
          </rPr>
          <t>MANUELVAL:</t>
        </r>
        <r>
          <rPr>
            <sz val="9"/>
            <rFont val="Tahoma"/>
            <family val="2"/>
          </rPr>
          <t xml:space="preserve">
DE LO FACTURADO EN EL MES DE AGUA TRATADA, EN CASO DE COMERCIALIZARLA.</t>
        </r>
      </text>
    </comment>
    <comment ref="C146" authorId="0">
      <text>
        <r>
          <rPr>
            <b/>
            <sz val="9"/>
            <rFont val="Tahoma"/>
            <family val="2"/>
          </rPr>
          <t>MANUELVAL:</t>
        </r>
        <r>
          <rPr>
            <sz val="9"/>
            <rFont val="Tahoma"/>
            <family val="2"/>
          </rPr>
          <t xml:space="preserve">
DE LO FACTURADO EN EL MES DE AGUA TRATADA, EN CASO DE COMERCIALIZARLA.</t>
        </r>
      </text>
    </comment>
    <comment ref="C155" authorId="0">
      <text>
        <r>
          <rPr>
            <b/>
            <sz val="9"/>
            <rFont val="Tahoma"/>
            <family val="2"/>
          </rPr>
          <t>MANUELVAL:</t>
        </r>
        <r>
          <rPr>
            <sz val="9"/>
            <rFont val="Tahoma"/>
            <family val="2"/>
          </rPr>
          <t xml:space="preserve">
CAPTURAR TODO EL AÑO EN BASE AL PIGOO 2019</t>
        </r>
      </text>
    </comment>
    <comment ref="C172" authorId="0">
      <text>
        <r>
          <rPr>
            <b/>
            <sz val="9"/>
            <rFont val="Tahoma"/>
            <family val="2"/>
          </rPr>
          <t>MANUELVAL:</t>
        </r>
        <r>
          <rPr>
            <sz val="9"/>
            <rFont val="Tahoma"/>
            <family val="2"/>
          </rPr>
          <t xml:space="preserve">
SOLO AQUELLAS EN LAS QUE SI SE MIDE EL CONSUMO DE AGUA</t>
        </r>
      </text>
    </comment>
    <comment ref="C174" authorId="0">
      <text>
        <r>
          <rPr>
            <b/>
            <sz val="9"/>
            <rFont val="Tahoma"/>
            <family val="2"/>
          </rPr>
          <t>MANUELVAL:</t>
        </r>
        <r>
          <rPr>
            <sz val="9"/>
            <rFont val="Tahoma"/>
            <family val="2"/>
          </rPr>
          <t xml:space="preserve">
AQUELLAS QUE NO SE PUEDE MEDIR CON PRECISIÓN EL CONSUMO</t>
        </r>
      </text>
    </comment>
    <comment ref="C176" authorId="0">
      <text>
        <r>
          <rPr>
            <b/>
            <sz val="9"/>
            <rFont val="Tahoma"/>
            <family val="2"/>
          </rPr>
          <t>MANUELVAL:</t>
        </r>
        <r>
          <rPr>
            <sz val="9"/>
            <rFont val="Tahoma"/>
            <family val="2"/>
          </rPr>
          <t xml:space="preserve">
REGISRTADAS COMO SERVICIO DE CUOTA FIJA EN SU PADRON</t>
        </r>
      </text>
    </comment>
    <comment ref="C178" authorId="0">
      <text>
        <r>
          <rPr>
            <b/>
            <sz val="9"/>
            <rFont val="Tahoma"/>
            <family val="2"/>
          </rPr>
          <t>MANUELVAL:</t>
        </r>
        <r>
          <rPr>
            <sz val="9"/>
            <rFont val="Tahoma"/>
            <family val="2"/>
          </rPr>
          <t xml:space="preserve">
AQUELLAS QUE ESTEN CATALOGADAS COMO ESTIMACIONES, MEDIDOR DAÑADO, PROMEDIO O CUOTA FIJA PERO INCLUIDAS EN EL PADRON DE SERVICIO MEDIDO, ETC.</t>
        </r>
      </text>
    </comment>
    <comment ref="C181" authorId="0">
      <text>
        <r>
          <rPr>
            <b/>
            <sz val="9"/>
            <rFont val="Tahoma"/>
            <family val="2"/>
          </rPr>
          <t>MANUELVAL:</t>
        </r>
        <r>
          <rPr>
            <sz val="9"/>
            <rFont val="Tahoma"/>
            <family val="2"/>
          </rPr>
          <t xml:space="preserve">
CAPTURAR TODO EL AÑO EN BASE AL PIGOO 2019</t>
        </r>
      </text>
    </comment>
    <comment ref="C185" authorId="0">
      <text>
        <r>
          <rPr>
            <b/>
            <sz val="9"/>
            <rFont val="Tahoma"/>
            <family val="2"/>
          </rPr>
          <t>MANUELVAL:</t>
        </r>
        <r>
          <rPr>
            <sz val="9"/>
            <rFont val="Tahoma"/>
            <family val="2"/>
          </rPr>
          <t xml:space="preserve">
IVA efectivamente recuperado en el mes</t>
        </r>
      </text>
    </comment>
    <comment ref="C187" authorId="0">
      <text>
        <r>
          <rPr>
            <b/>
            <sz val="9"/>
            <rFont val="Tahoma"/>
            <family val="2"/>
          </rPr>
          <t>MANUELVAL:</t>
        </r>
        <r>
          <rPr>
            <sz val="9"/>
            <rFont val="Tahoma"/>
            <family val="2"/>
          </rPr>
          <t xml:space="preserve">
IVA pendiente de recuperar según mis registros contables y que si se pueda recuperar. NO INCLUIR SALDOS VENCIDOS Y SIN GESTION</t>
        </r>
      </text>
    </comment>
    <comment ref="B191" authorId="1">
      <text>
        <r>
          <rPr>
            <b/>
            <sz val="9"/>
            <rFont val="Tahoma"/>
            <family val="2"/>
          </rPr>
          <t>Cualquier empleado tiene que caer en alguna de estas categorpias para que el 100% de los empleados este reflejados</t>
        </r>
      </text>
    </comment>
    <comment ref="C192" authorId="0">
      <text>
        <r>
          <rPr>
            <b/>
            <sz val="9"/>
            <rFont val="Tahoma"/>
            <family val="2"/>
          </rPr>
          <t>MANUELVAL:</t>
        </r>
        <r>
          <rPr>
            <sz val="9"/>
            <rFont val="Tahoma"/>
            <family val="2"/>
          </rPr>
          <t xml:space="preserve">
De los registros al inicio de la administración</t>
        </r>
      </text>
    </comment>
    <comment ref="C196" authorId="0">
      <text>
        <r>
          <rPr>
            <b/>
            <sz val="9"/>
            <rFont val="Tahoma"/>
            <family val="2"/>
          </rPr>
          <t>MANUELVAL:</t>
        </r>
        <r>
          <rPr>
            <sz val="9"/>
            <rFont val="Tahoma"/>
            <family val="2"/>
          </rPr>
          <t xml:space="preserve">
De los registros al inicio de la administración</t>
        </r>
      </text>
    </comment>
    <comment ref="C200" authorId="0">
      <text>
        <r>
          <rPr>
            <b/>
            <sz val="9"/>
            <rFont val="Tahoma"/>
            <family val="2"/>
          </rPr>
          <t>MANUELVAL:</t>
        </r>
        <r>
          <rPr>
            <sz val="9"/>
            <rFont val="Tahoma"/>
            <family val="2"/>
          </rPr>
          <t xml:space="preserve">
De los registros al inicio de la administración</t>
        </r>
      </text>
    </comment>
    <comment ref="C204" authorId="0">
      <text>
        <r>
          <rPr>
            <b/>
            <sz val="9"/>
            <rFont val="Tahoma"/>
            <family val="2"/>
          </rPr>
          <t>MANUELVAL:</t>
        </r>
        <r>
          <rPr>
            <sz val="9"/>
            <rFont val="Tahoma"/>
            <family val="2"/>
          </rPr>
          <t xml:space="preserve">
De los registros al inicio de la administración</t>
        </r>
      </text>
    </comment>
    <comment ref="C217" authorId="0">
      <text>
        <r>
          <rPr>
            <b/>
            <sz val="9"/>
            <rFont val="Tahoma"/>
            <family val="2"/>
          </rPr>
          <t>MANUELVAL:</t>
        </r>
        <r>
          <rPr>
            <sz val="9"/>
            <rFont val="Tahoma"/>
            <family val="2"/>
          </rPr>
          <t xml:space="preserve">
SALDOS SEGÚN BALANZA DE COMPROBACIÓN Y ETIQUETADOS PARA EL DESTINO DESCRITO</t>
        </r>
      </text>
    </comment>
  </commentList>
</comments>
</file>

<file path=xl/sharedStrings.xml><?xml version="1.0" encoding="utf-8"?>
<sst xmlns="http://schemas.openxmlformats.org/spreadsheetml/2006/main" count="290" uniqueCount="145">
  <si>
    <t>UNIDAD</t>
  </si>
  <si>
    <t>CONCEPTO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</si>
  <si>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</si>
  <si>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</si>
  <si>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</si>
  <si>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</si>
  <si>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</si>
  <si>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</si>
  <si>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</si>
  <si>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</si>
  <si>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</si>
  <si>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</si>
  <si>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</si>
  <si>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</si>
  <si>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>M</t>
    </r>
    <r>
      <rPr>
        <b/>
        <vertAlign val="superscript"/>
        <sz val="20"/>
        <color indexed="8"/>
        <rFont val="Calibri"/>
        <family val="2"/>
      </rPr>
      <t>3</t>
    </r>
  </si>
  <si>
    <t xml:space="preserve">Volumen Producido (Alumbrado)         </t>
  </si>
  <si>
    <t>Mensual 2022</t>
  </si>
  <si>
    <t>Mensual 2021</t>
  </si>
  <si>
    <t>Crecimiento mensual vs. 2021</t>
  </si>
  <si>
    <t>Crecimiento Acumulado vs. 2021</t>
  </si>
  <si>
    <t>Acumulado 2022</t>
  </si>
  <si>
    <t>Acumulado 2021</t>
  </si>
  <si>
    <t xml:space="preserve">Volumen  TOTAL Facturado                </t>
  </si>
  <si>
    <t>Volumen Facturado al Sector Público                  M3</t>
  </si>
  <si>
    <t>Volumen Entregado No Facturado (Pipas, POI, Etc.)</t>
  </si>
  <si>
    <t>Eficiencia Física</t>
  </si>
  <si>
    <t>Mensual</t>
  </si>
  <si>
    <t>Acumulado en el año 2022</t>
  </si>
  <si>
    <t>Acumulado en el año 2021</t>
  </si>
  <si>
    <t xml:space="preserve">Volumen Cobrado a Tiempo         </t>
  </si>
  <si>
    <t xml:space="preserve">Volumen Cobrado de Rezago         </t>
  </si>
  <si>
    <t>Acumulado 20202</t>
  </si>
  <si>
    <t>Volumen Cobrado al Sector Público                  M3</t>
  </si>
  <si>
    <t>Crecimiento mensual vs. 2019</t>
  </si>
  <si>
    <t>Crecimiento Acumulado vs. 2019</t>
  </si>
  <si>
    <t>Acumulado 2020</t>
  </si>
  <si>
    <t>Acumulado 2019</t>
  </si>
  <si>
    <t>Eficiencia Comercial</t>
  </si>
  <si>
    <t>$</t>
  </si>
  <si>
    <t>Importe facturado a todos los usuarios excepto al  Sector Publico</t>
  </si>
  <si>
    <t>Importe facturado al sector público</t>
  </si>
  <si>
    <t>Importe TOTAL cobrado a Tiempo</t>
  </si>
  <si>
    <t>Importe TOTAL cobrado de Rezago</t>
  </si>
  <si>
    <t xml:space="preserve">Importe Cobrado al sector público </t>
  </si>
  <si>
    <t>Eficiencia Cobranza s/ sector público</t>
  </si>
  <si>
    <t>Acumulado en el año 2020</t>
  </si>
  <si>
    <t>Acumulado en el año 2019</t>
  </si>
  <si>
    <t>Eficiencia cobranza  (sólo sector público)</t>
  </si>
  <si>
    <t>Eficiencia Cobranza GLOBAL</t>
  </si>
  <si>
    <t>Habitantes (CONAPO)</t>
  </si>
  <si>
    <t>Dotación Habitante/Dia</t>
  </si>
  <si>
    <t>Consumo Habitante/Dia</t>
  </si>
  <si>
    <t>Cuentas con Rezago</t>
  </si>
  <si>
    <t>Domestico</t>
  </si>
  <si>
    <t>Comercial</t>
  </si>
  <si>
    <t>Industrial</t>
  </si>
  <si>
    <t>Escolar</t>
  </si>
  <si>
    <t>Publico</t>
  </si>
  <si>
    <t>Acumulado 2018</t>
  </si>
  <si>
    <t xml:space="preserve">Volumen de Agua Tratada                        </t>
  </si>
  <si>
    <t>Mensual 2019</t>
  </si>
  <si>
    <t xml:space="preserve"> </t>
  </si>
  <si>
    <t xml:space="preserve">Volumen de Agua Tratada Facturado </t>
  </si>
  <si>
    <t xml:space="preserve">Volumen de Agua Tratada Facturada al Sector Público       </t>
  </si>
  <si>
    <t xml:space="preserve">Importe facturado de agua tratada excepto sector público </t>
  </si>
  <si>
    <t>Importe facturado de agua tratada al sector público</t>
  </si>
  <si>
    <t>Importe Cobrado de agua tratada al todos menos sector publico</t>
  </si>
  <si>
    <t>Importe  cobrado e agua tratada al sector público</t>
  </si>
  <si>
    <t>Indice de agua tratada</t>
  </si>
  <si>
    <t>Volumen tratado / Volumen facturado  (Agua Potable)</t>
  </si>
  <si>
    <t>Volumen Tratado Facturado / Volumen Tratado TOTAL</t>
  </si>
  <si>
    <t>Eficiencia Cobranza Agua Tratada (incluyendo SP)</t>
  </si>
  <si>
    <t>Costo y consumo de Energía únicamente de Producción y Distribución del Volumen de Agua , Saneamiento y Alcantarillado</t>
  </si>
  <si>
    <t>Pago Electricidad Mensual 2022</t>
  </si>
  <si>
    <t>Pago Electricidad Menusal 2021</t>
  </si>
  <si>
    <t>Costo por M3 alumbrado 2022</t>
  </si>
  <si>
    <t>Costo por M3 alumbrado 2019</t>
  </si>
  <si>
    <t>KWH</t>
  </si>
  <si>
    <t>Consumo en KWH</t>
  </si>
  <si>
    <t>KWH por m3</t>
  </si>
  <si>
    <t>Costo Promedio Kwh</t>
  </si>
  <si>
    <t>Datos Comerciales</t>
  </si>
  <si>
    <t>Cortes efectivos del mes 2022</t>
  </si>
  <si>
    <t>Cortes acumulados en 2022</t>
  </si>
  <si>
    <t>Reconexiones del mes 2022 (independientemente del mes en que se hizo el corte)</t>
  </si>
  <si>
    <t>Reconexiones acumulado 2022</t>
  </si>
  <si>
    <t>Eficiencia de corte</t>
  </si>
  <si>
    <t>Importe de multas cobradas en el mes 2022</t>
  </si>
  <si>
    <t>Importe de multas cobradas acumuladas 2022</t>
  </si>
  <si>
    <t># de usuarios con servicio continuo</t>
  </si>
  <si>
    <t>% de usuarios con servicio continuo</t>
  </si>
  <si>
    <t># de tomas (total tomas)</t>
  </si>
  <si>
    <t># de tomas con medidor</t>
  </si>
  <si>
    <t>% de tomas con medidor</t>
  </si>
  <si>
    <t># de tomas sin medidor</t>
  </si>
  <si>
    <t>% de tomas sin medidor</t>
  </si>
  <si>
    <t># de tomas sin medidor y cobrando cuota fija</t>
  </si>
  <si>
    <t>% de tomas sin medidor y cobrando cuota fija</t>
  </si>
  <si>
    <t># de tomas con clave  de medición (estimado, promedio, etc)</t>
  </si>
  <si>
    <t>% de tomas con medidor y cobrando cuota fija.</t>
  </si>
  <si>
    <t>Eventos de pago a tiempo del mes 2022</t>
  </si>
  <si>
    <t>Eventos de pago a tiempo del mes 2021</t>
  </si>
  <si>
    <t>Eficiencia eventos de pago 2022</t>
  </si>
  <si>
    <t>Usuarios con Descuento Social</t>
  </si>
  <si>
    <t>Importe cobrado con Descuento Social</t>
  </si>
  <si>
    <t>Importe de IVA recuperado en el mes (ya depositado)</t>
  </si>
  <si>
    <t>importe de IVA recuperado acumulado en el año 2022</t>
  </si>
  <si>
    <t xml:space="preserve">Importe de IVA por recuperar </t>
  </si>
  <si>
    <t># de medidores nuevos instalados en usuarios en el mes</t>
  </si>
  <si>
    <t># de medidores nuevos instalados en usuarios acumulado</t>
  </si>
  <si>
    <t># de comités de agua en su jurisdicción</t>
  </si>
  <si>
    <t>Cualquier empleado de planta o eventual, por honorarios o de cualquier otro tipo, anotarlo en alguna de estas categorías</t>
  </si>
  <si>
    <t>Número de empleados sindicalizados activos</t>
  </si>
  <si>
    <t>Al cierre del mes 2022</t>
  </si>
  <si>
    <t xml:space="preserve">Septiembre 2016 </t>
  </si>
  <si>
    <t>Reducción en número</t>
  </si>
  <si>
    <t>Reducción en porcentaje</t>
  </si>
  <si>
    <t>Número de empleados de confianza activos</t>
  </si>
  <si>
    <t>Al cierre del mes</t>
  </si>
  <si>
    <t>Número de empleados sindicalizados pensionados o jubilados</t>
  </si>
  <si>
    <t>Número de empleados de confianza pensionados o jubilados</t>
  </si>
  <si>
    <t>Subtotal Empleados Activos 2022</t>
  </si>
  <si>
    <t>Subtotal Empleados Activos 2016</t>
  </si>
  <si>
    <t>Subtotal emp. pensionados o jubilados 2022</t>
  </si>
  <si>
    <t>Subtotal emp. pensionados o jubilados 2016</t>
  </si>
  <si>
    <t>Gran Total de 2022</t>
  </si>
  <si>
    <t>Gran Total de 2016</t>
  </si>
  <si>
    <t xml:space="preserve">Número de empleados cada mil tomas </t>
  </si>
  <si>
    <t>Con Pensionados y jubilados</t>
  </si>
  <si>
    <t>Sin pensionados y jubilados</t>
  </si>
  <si>
    <t>Gasto de Inversión Recursos Propios</t>
  </si>
  <si>
    <t>Mensual PIGOO</t>
  </si>
  <si>
    <t xml:space="preserve">Acumulado en el año </t>
  </si>
  <si>
    <t xml:space="preserve">$ </t>
  </si>
  <si>
    <t xml:space="preserve">Saldo en bancos privisionado para: </t>
  </si>
  <si>
    <t>Aguinaldos al cierre de mes</t>
  </si>
  <si>
    <t>DFEA al cierre de mes</t>
  </si>
  <si>
    <t>Inversión en bancos al cierre de mes</t>
  </si>
  <si>
    <t>INDICADORES MENSUALES JMAS 2022</t>
  </si>
  <si>
    <t xml:space="preserve">____________________________ </t>
  </si>
  <si>
    <t>Lic. Manuela Irene Quintana Trejo</t>
  </si>
  <si>
    <t>Lic. Elizabeth Romero Gameros</t>
  </si>
  <si>
    <t>Directora Ejecutiva</t>
  </si>
  <si>
    <t>Directora Financiera</t>
  </si>
  <si>
    <t>Bajo protesta de decir la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</si>
</sst>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&quot;$&quot;* #,##0_-;\-&quot;$&quot;* #,##0_-;_-&quot;$&quot;* &quot;-&quot;??_-;_-@_-"/>
    <numFmt numFmtId="166" formatCode="_(* #,##0.00_);_(* \(#,##0.00\);_(* &quot;-&quot;??_);_(@_)"/>
    <numFmt numFmtId="167" formatCode="_(* #,##0_);_(* \(#,##0\);_(* &quot;-&quot;??_);_(@_)"/>
    <numFmt numFmtId="168" formatCode="_(&quot;$&quot;* #,##0.00_);_(&quot;$&quot;* \(#,##0.00\);_(&quot;$&quot;* &quot;-&quot;??_);_(@_)"/>
    <numFmt numFmtId="169" formatCode="#,##0.00_ ;\-#,##0.00\ "/>
    <numFmt numFmtId="170" formatCode="_(&quot;$&quot;* #,##0_);_(&quot;$&quot;* \(#,##0\);_(&quot;$&quot;* &quot;-&quot;_);_(@_)"/>
    <numFmt numFmtId="171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20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8"/>
      <color indexed="8"/>
      <name val="Calibri"/>
      <family val="2"/>
    </font>
    <font>
      <sz val="8"/>
      <color indexed="8"/>
      <name val="Calibri"/>
      <family val="2"/>
    </font>
    <font>
      <b/>
      <sz val="20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28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b/>
      <sz val="8"/>
      <color indexed="8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b/>
      <sz val="22"/>
      <color indexed="8"/>
      <name val="Calibri"/>
      <family val="2"/>
    </font>
    <font>
      <i/>
      <sz val="11"/>
      <color indexed="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8"/>
      <color theme="1"/>
      <name val="Calibri"/>
      <family val="2"/>
    </font>
    <font>
      <sz val="14"/>
      <color theme="1"/>
      <name val="Calibri"/>
      <family val="2"/>
    </font>
    <font>
      <i/>
      <sz val="11"/>
      <color theme="1"/>
      <name val="Calibri"/>
      <family val="2"/>
    </font>
    <font>
      <b/>
      <sz val="22"/>
      <color theme="1"/>
      <name val="Calibri"/>
      <family val="2"/>
    </font>
    <font>
      <b/>
      <sz val="28"/>
      <color theme="1"/>
      <name val="Calibri"/>
      <family val="2"/>
    </font>
    <font>
      <b/>
      <sz val="20"/>
      <color theme="1"/>
      <name val="Calibri"/>
      <family val="2"/>
    </font>
    <font>
      <sz val="28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/>
      <right/>
      <top style="medium"/>
      <bottom/>
    </border>
    <border>
      <left style="medium"/>
      <right style="medium"/>
      <top style="double">
        <color rgb="FFFF0000"/>
      </top>
      <bottom/>
    </border>
    <border>
      <left/>
      <right style="double">
        <color rgb="FFFF0000"/>
      </right>
      <top/>
      <bottom/>
    </border>
    <border>
      <left style="double">
        <color rgb="FFFF0000"/>
      </left>
      <right/>
      <top/>
      <bottom/>
    </border>
    <border>
      <left/>
      <right style="double">
        <color rgb="FFFF0000"/>
      </right>
      <top/>
      <bottom style="medium"/>
    </border>
    <border>
      <left/>
      <right style="double">
        <color rgb="FFFF0000"/>
      </right>
      <top style="medium"/>
      <bottom/>
    </border>
    <border>
      <left style="double">
        <color rgb="FFFF0000"/>
      </left>
      <right/>
      <top/>
      <bottom style="double">
        <color rgb="FFFF0000"/>
      </bottom>
    </border>
    <border>
      <left/>
      <right style="medium"/>
      <top/>
      <bottom style="double">
        <color rgb="FFFF0000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 style="double">
        <color rgb="FFFF0000"/>
      </left>
      <right style="medium"/>
      <top style="medium"/>
      <bottom/>
    </border>
    <border>
      <left style="double">
        <color rgb="FFFF0000"/>
      </left>
      <right style="medium"/>
      <top/>
      <bottom style="medium"/>
    </border>
    <border>
      <left style="medium"/>
      <right style="medium"/>
      <top/>
      <bottom style="double">
        <color rgb="FFFF0000"/>
      </bottom>
    </border>
    <border>
      <left style="double">
        <color rgb="FFFF0000"/>
      </left>
      <right style="medium"/>
      <top style="double">
        <color rgb="FFFF0000"/>
      </top>
      <bottom/>
    </border>
    <border>
      <left style="medium"/>
      <right/>
      <top style="double">
        <color rgb="FFFF0000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360">
    <xf numFmtId="0" fontId="0" fillId="0" borderId="0" xfId="0" applyFont="1" applyAlignment="1">
      <alignment/>
    </xf>
    <xf numFmtId="0" fontId="5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5" fillId="0" borderId="0" xfId="0" applyFont="1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12" xfId="0" applyFont="1" applyFill="1" applyBorder="1" applyAlignment="1">
      <alignment vertical="center" wrapText="1"/>
    </xf>
    <xf numFmtId="3" fontId="0" fillId="0" borderId="13" xfId="0" applyNumberFormat="1" applyBorder="1" applyAlignment="1">
      <alignment vertical="center"/>
    </xf>
    <xf numFmtId="0" fontId="56" fillId="33" borderId="0" xfId="0" applyFont="1" applyFill="1" applyAlignment="1">
      <alignment vertical="center"/>
    </xf>
    <xf numFmtId="0" fontId="57" fillId="3" borderId="13" xfId="0" applyFont="1" applyFill="1" applyBorder="1" applyAlignment="1">
      <alignment vertical="center" wrapText="1"/>
    </xf>
    <xf numFmtId="3" fontId="0" fillId="3" borderId="13" xfId="0" applyNumberFormat="1" applyFill="1" applyBorder="1" applyAlignment="1">
      <alignment vertical="center"/>
    </xf>
    <xf numFmtId="3" fontId="0" fillId="3" borderId="14" xfId="0" applyNumberFormat="1" applyFill="1" applyBorder="1" applyAlignment="1">
      <alignment vertical="center"/>
    </xf>
    <xf numFmtId="3" fontId="0" fillId="3" borderId="14" xfId="0" applyNumberFormat="1" applyFill="1" applyBorder="1" applyAlignment="1">
      <alignment/>
    </xf>
    <xf numFmtId="0" fontId="0" fillId="3" borderId="14" xfId="0" applyFill="1" applyBorder="1" applyAlignment="1">
      <alignment/>
    </xf>
    <xf numFmtId="164" fontId="0" fillId="3" borderId="14" xfId="0" applyNumberFormat="1" applyFill="1" applyBorder="1" applyAlignment="1">
      <alignment vertical="center"/>
    </xf>
    <xf numFmtId="0" fontId="0" fillId="0" borderId="13" xfId="0" applyFill="1" applyBorder="1" applyAlignment="1">
      <alignment vertical="center" wrapText="1"/>
    </xf>
    <xf numFmtId="9" fontId="0" fillId="0" borderId="14" xfId="53" applyFont="1" applyBorder="1" applyAlignment="1">
      <alignment vertical="center"/>
    </xf>
    <xf numFmtId="10" fontId="0" fillId="0" borderId="14" xfId="53" applyNumberFormat="1" applyFont="1" applyBorder="1" applyAlignment="1">
      <alignment vertical="center"/>
    </xf>
    <xf numFmtId="0" fontId="0" fillId="3" borderId="13" xfId="0" applyFill="1" applyBorder="1" applyAlignment="1">
      <alignment vertical="center" wrapText="1"/>
    </xf>
    <xf numFmtId="9" fontId="0" fillId="3" borderId="14" xfId="53" applyFont="1" applyFill="1" applyBorder="1" applyAlignment="1">
      <alignment vertical="center"/>
    </xf>
    <xf numFmtId="10" fontId="0" fillId="3" borderId="14" xfId="53" applyNumberFormat="1" applyFont="1" applyFill="1" applyBorder="1" applyAlignment="1">
      <alignment vertical="center"/>
    </xf>
    <xf numFmtId="3" fontId="0" fillId="0" borderId="14" xfId="0" applyNumberFormat="1" applyBorder="1" applyAlignment="1">
      <alignment vertical="center"/>
    </xf>
    <xf numFmtId="0" fontId="26" fillId="3" borderId="15" xfId="0" applyFont="1" applyFill="1" applyBorder="1" applyAlignment="1">
      <alignment vertical="center" wrapText="1"/>
    </xf>
    <xf numFmtId="3" fontId="0" fillId="0" borderId="12" xfId="0" applyNumberFormat="1" applyBorder="1" applyAlignment="1">
      <alignment vertical="center"/>
    </xf>
    <xf numFmtId="0" fontId="57" fillId="6" borderId="13" xfId="0" applyFont="1" applyFill="1" applyBorder="1" applyAlignment="1">
      <alignment vertical="center" wrapText="1"/>
    </xf>
    <xf numFmtId="3" fontId="0" fillId="6" borderId="13" xfId="0" applyNumberFormat="1" applyFill="1" applyBorder="1" applyAlignment="1">
      <alignment vertical="center"/>
    </xf>
    <xf numFmtId="3" fontId="0" fillId="6" borderId="14" xfId="0" applyNumberFormat="1" applyFill="1" applyBorder="1" applyAlignment="1">
      <alignment vertical="center"/>
    </xf>
    <xf numFmtId="3" fontId="0" fillId="2" borderId="14" xfId="0" applyNumberFormat="1" applyFill="1" applyBorder="1" applyAlignment="1">
      <alignment/>
    </xf>
    <xf numFmtId="164" fontId="0" fillId="6" borderId="14" xfId="0" applyNumberFormat="1" applyFill="1" applyBorder="1" applyAlignment="1">
      <alignment vertical="center"/>
    </xf>
    <xf numFmtId="0" fontId="0" fillId="6" borderId="13" xfId="0" applyFill="1" applyBorder="1" applyAlignment="1">
      <alignment vertical="center" wrapText="1"/>
    </xf>
    <xf numFmtId="9" fontId="0" fillId="6" borderId="14" xfId="53" applyFont="1" applyFill="1" applyBorder="1" applyAlignment="1">
      <alignment vertical="center"/>
    </xf>
    <xf numFmtId="10" fontId="0" fillId="6" borderId="14" xfId="53" applyNumberFormat="1" applyFont="1" applyFill="1" applyBorder="1" applyAlignment="1">
      <alignment vertical="center"/>
    </xf>
    <xf numFmtId="0" fontId="26" fillId="6" borderId="15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/>
    </xf>
    <xf numFmtId="0" fontId="27" fillId="4" borderId="13" xfId="0" applyFont="1" applyFill="1" applyBorder="1" applyAlignment="1">
      <alignment vertical="center" wrapText="1"/>
    </xf>
    <xf numFmtId="9" fontId="58" fillId="4" borderId="16" xfId="53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7" fillId="0" borderId="13" xfId="0" applyFont="1" applyFill="1" applyBorder="1" applyAlignment="1">
      <alignment vertical="center" wrapText="1"/>
    </xf>
    <xf numFmtId="9" fontId="58" fillId="0" borderId="14" xfId="53" applyFont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27" fillId="4" borderId="15" xfId="0" applyFont="1" applyFill="1" applyBorder="1" applyAlignment="1">
      <alignment vertical="center" wrapText="1"/>
    </xf>
    <xf numFmtId="9" fontId="58" fillId="4" borderId="17" xfId="53" applyFont="1" applyFill="1" applyBorder="1" applyAlignment="1">
      <alignment vertical="center"/>
    </xf>
    <xf numFmtId="43" fontId="0" fillId="5" borderId="12" xfId="0" applyNumberFormat="1" applyFont="1" applyFill="1" applyBorder="1" applyAlignment="1">
      <alignment vertical="center"/>
    </xf>
    <xf numFmtId="0" fontId="57" fillId="34" borderId="18" xfId="0" applyFont="1" applyFill="1" applyBorder="1" applyAlignment="1">
      <alignment vertical="center"/>
    </xf>
    <xf numFmtId="0" fontId="55" fillId="34" borderId="13" xfId="0" applyFont="1" applyFill="1" applyBorder="1" applyAlignment="1">
      <alignment vertical="center"/>
    </xf>
    <xf numFmtId="0" fontId="55" fillId="34" borderId="18" xfId="0" applyFont="1" applyFill="1" applyBorder="1" applyAlignment="1">
      <alignment vertical="center"/>
    </xf>
    <xf numFmtId="0" fontId="55" fillId="5" borderId="18" xfId="0" applyFont="1" applyFill="1" applyBorder="1" applyAlignment="1">
      <alignment vertical="center"/>
    </xf>
    <xf numFmtId="0" fontId="0" fillId="5" borderId="13" xfId="0" applyFont="1" applyFill="1" applyBorder="1" applyAlignment="1">
      <alignment vertical="center"/>
    </xf>
    <xf numFmtId="9" fontId="0" fillId="34" borderId="13" xfId="53" applyFont="1" applyFill="1" applyBorder="1" applyAlignment="1">
      <alignment vertical="center"/>
    </xf>
    <xf numFmtId="0" fontId="55" fillId="5" borderId="13" xfId="0" applyFont="1" applyFill="1" applyBorder="1" applyAlignment="1">
      <alignment vertical="center"/>
    </xf>
    <xf numFmtId="0" fontId="55" fillId="34" borderId="15" xfId="0" applyFont="1" applyFill="1" applyBorder="1" applyAlignment="1">
      <alignment vertical="center"/>
    </xf>
    <xf numFmtId="0" fontId="55" fillId="5" borderId="19" xfId="0" applyFont="1" applyFill="1" applyBorder="1" applyAlignment="1">
      <alignment vertical="center"/>
    </xf>
    <xf numFmtId="0" fontId="55" fillId="5" borderId="12" xfId="0" applyFont="1" applyFill="1" applyBorder="1" applyAlignment="1">
      <alignment vertical="center"/>
    </xf>
    <xf numFmtId="0" fontId="55" fillId="34" borderId="20" xfId="0" applyFont="1" applyFill="1" applyBorder="1" applyAlignment="1">
      <alignment vertical="center"/>
    </xf>
    <xf numFmtId="9" fontId="58" fillId="4" borderId="14" xfId="53" applyFont="1" applyFill="1" applyBorder="1" applyAlignment="1">
      <alignment vertical="center"/>
    </xf>
    <xf numFmtId="0" fontId="57" fillId="2" borderId="13" xfId="0" applyFont="1" applyFill="1" applyBorder="1" applyAlignment="1">
      <alignment vertical="center" wrapText="1"/>
    </xf>
    <xf numFmtId="3" fontId="0" fillId="2" borderId="13" xfId="0" applyNumberFormat="1" applyFill="1" applyBorder="1" applyAlignment="1">
      <alignment vertical="center"/>
    </xf>
    <xf numFmtId="3" fontId="0" fillId="2" borderId="14" xfId="0" applyNumberFormat="1" applyFill="1" applyBorder="1" applyAlignment="1">
      <alignment vertical="center"/>
    </xf>
    <xf numFmtId="165" fontId="0" fillId="2" borderId="14" xfId="0" applyNumberFormat="1" applyFill="1" applyBorder="1" applyAlignment="1">
      <alignment vertical="center"/>
    </xf>
    <xf numFmtId="0" fontId="0" fillId="6" borderId="15" xfId="0" applyFill="1" applyBorder="1" applyAlignment="1">
      <alignment vertical="center" wrapText="1"/>
    </xf>
    <xf numFmtId="3" fontId="0" fillId="0" borderId="12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6" xfId="0" applyNumberFormat="1" applyBorder="1" applyAlignment="1">
      <alignment vertical="center"/>
    </xf>
    <xf numFmtId="3" fontId="0" fillId="0" borderId="16" xfId="47" applyNumberFormat="1" applyFont="1" applyBorder="1" applyAlignment="1">
      <alignment vertical="center"/>
    </xf>
    <xf numFmtId="165" fontId="0" fillId="0" borderId="16" xfId="0" applyNumberFormat="1" applyBorder="1" applyAlignment="1">
      <alignment vertical="center"/>
    </xf>
    <xf numFmtId="0" fontId="57" fillId="5" borderId="18" xfId="0" applyFont="1" applyFill="1" applyBorder="1" applyAlignment="1">
      <alignment vertical="center" wrapText="1"/>
    </xf>
    <xf numFmtId="3" fontId="0" fillId="5" borderId="13" xfId="0" applyNumberFormat="1" applyFill="1" applyBorder="1" applyAlignment="1">
      <alignment/>
    </xf>
    <xf numFmtId="3" fontId="0" fillId="5" borderId="14" xfId="0" applyNumberFormat="1" applyFill="1" applyBorder="1" applyAlignment="1">
      <alignment/>
    </xf>
    <xf numFmtId="3" fontId="0" fillId="5" borderId="14" xfId="0" applyNumberFormat="1" applyFill="1" applyBorder="1" applyAlignment="1">
      <alignment vertical="center"/>
    </xf>
    <xf numFmtId="165" fontId="0" fillId="5" borderId="14" xfId="0" applyNumberFormat="1" applyFill="1" applyBorder="1" applyAlignment="1">
      <alignment vertical="center"/>
    </xf>
    <xf numFmtId="0" fontId="0" fillId="0" borderId="18" xfId="0" applyFill="1" applyBorder="1" applyAlignment="1">
      <alignment vertical="center" wrapText="1"/>
    </xf>
    <xf numFmtId="9" fontId="0" fillId="0" borderId="13" xfId="53" applyFont="1" applyBorder="1" applyAlignment="1">
      <alignment vertical="center"/>
    </xf>
    <xf numFmtId="0" fontId="0" fillId="5" borderId="18" xfId="0" applyFill="1" applyBorder="1" applyAlignment="1">
      <alignment vertical="center" wrapText="1"/>
    </xf>
    <xf numFmtId="9" fontId="0" fillId="5" borderId="13" xfId="53" applyFont="1" applyFill="1" applyBorder="1" applyAlignment="1">
      <alignment vertical="center"/>
    </xf>
    <xf numFmtId="9" fontId="0" fillId="5" borderId="14" xfId="53" applyFont="1" applyFill="1" applyBorder="1" applyAlignment="1">
      <alignment vertical="center"/>
    </xf>
    <xf numFmtId="10" fontId="0" fillId="5" borderId="14" xfId="53" applyNumberFormat="1" applyFont="1" applyFill="1" applyBorder="1" applyAlignment="1">
      <alignment vertical="center"/>
    </xf>
    <xf numFmtId="0" fontId="0" fillId="5" borderId="20" xfId="0" applyFill="1" applyBorder="1" applyAlignment="1">
      <alignment vertical="center" wrapText="1"/>
    </xf>
    <xf numFmtId="3" fontId="0" fillId="5" borderId="13" xfId="0" applyNumberFormat="1" applyFill="1" applyBorder="1" applyAlignment="1">
      <alignment vertical="center"/>
    </xf>
    <xf numFmtId="0" fontId="24" fillId="4" borderId="18" xfId="0" applyFont="1" applyFill="1" applyBorder="1" applyAlignment="1">
      <alignment vertical="center" wrapText="1"/>
    </xf>
    <xf numFmtId="9" fontId="55" fillId="4" borderId="12" xfId="53" applyFont="1" applyFill="1" applyBorder="1" applyAlignment="1">
      <alignment vertical="center"/>
    </xf>
    <xf numFmtId="0" fontId="24" fillId="0" borderId="18" xfId="0" applyFont="1" applyFill="1" applyBorder="1" applyAlignment="1">
      <alignment vertical="center" wrapText="1"/>
    </xf>
    <xf numFmtId="9" fontId="55" fillId="0" borderId="13" xfId="53" applyFont="1" applyFill="1" applyBorder="1" applyAlignment="1">
      <alignment vertical="center"/>
    </xf>
    <xf numFmtId="0" fontId="24" fillId="4" borderId="20" xfId="0" applyFont="1" applyFill="1" applyBorder="1" applyAlignment="1">
      <alignment vertical="center" wrapText="1"/>
    </xf>
    <xf numFmtId="9" fontId="55" fillId="4" borderId="15" xfId="53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57" fillId="9" borderId="22" xfId="0" applyFont="1" applyFill="1" applyBorder="1" applyAlignment="1">
      <alignment horizontal="center" vertical="center" wrapText="1"/>
    </xf>
    <xf numFmtId="164" fontId="57" fillId="9" borderId="23" xfId="47" applyNumberFormat="1" applyFont="1" applyFill="1" applyBorder="1" applyAlignment="1">
      <alignment vertical="center" wrapText="1"/>
    </xf>
    <xf numFmtId="164" fontId="55" fillId="35" borderId="13" xfId="47" applyNumberFormat="1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24" fillId="35" borderId="13" xfId="0" applyFont="1" applyFill="1" applyBorder="1" applyAlignment="1">
      <alignment vertical="center" wrapText="1"/>
    </xf>
    <xf numFmtId="0" fontId="24" fillId="35" borderId="24" xfId="0" applyFont="1" applyFill="1" applyBorder="1" applyAlignment="1">
      <alignment vertical="center" wrapText="1"/>
    </xf>
    <xf numFmtId="164" fontId="55" fillId="35" borderId="24" xfId="47" applyNumberFormat="1" applyFont="1" applyFill="1" applyBorder="1" applyAlignment="1">
      <alignment vertical="center"/>
    </xf>
    <xf numFmtId="164" fontId="55" fillId="35" borderId="25" xfId="47" applyNumberFormat="1" applyFont="1" applyFill="1" applyBorder="1" applyAlignment="1">
      <alignment vertical="center"/>
    </xf>
    <xf numFmtId="0" fontId="24" fillId="35" borderId="26" xfId="0" applyFont="1" applyFill="1" applyBorder="1" applyAlignment="1">
      <alignment vertical="center" wrapText="1"/>
    </xf>
    <xf numFmtId="0" fontId="0" fillId="0" borderId="25" xfId="0" applyFill="1" applyBorder="1" applyAlignment="1">
      <alignment vertical="center"/>
    </xf>
    <xf numFmtId="0" fontId="57" fillId="3" borderId="27" xfId="0" applyFont="1" applyFill="1" applyBorder="1" applyAlignment="1">
      <alignment/>
    </xf>
    <xf numFmtId="167" fontId="58" fillId="3" borderId="12" xfId="47" applyNumberFormat="1" applyFont="1" applyFill="1" applyBorder="1" applyAlignment="1">
      <alignment/>
    </xf>
    <xf numFmtId="167" fontId="58" fillId="3" borderId="27" xfId="47" applyNumberFormat="1" applyFont="1" applyFill="1" applyBorder="1" applyAlignment="1">
      <alignment/>
    </xf>
    <xf numFmtId="0" fontId="57" fillId="36" borderId="0" xfId="0" applyFont="1" applyFill="1" applyAlignment="1">
      <alignment/>
    </xf>
    <xf numFmtId="167" fontId="58" fillId="4" borderId="13" xfId="47" applyNumberFormat="1" applyFont="1" applyFill="1" applyBorder="1" applyAlignment="1">
      <alignment/>
    </xf>
    <xf numFmtId="167" fontId="58" fillId="4" borderId="0" xfId="47" applyNumberFormat="1" applyFont="1" applyFill="1" applyAlignment="1">
      <alignment/>
    </xf>
    <xf numFmtId="0" fontId="57" fillId="3" borderId="0" xfId="0" applyFont="1" applyFill="1" applyAlignment="1">
      <alignment/>
    </xf>
    <xf numFmtId="167" fontId="58" fillId="3" borderId="13" xfId="47" applyNumberFormat="1" applyFont="1" applyFill="1" applyBorder="1" applyAlignment="1">
      <alignment/>
    </xf>
    <xf numFmtId="167" fontId="58" fillId="3" borderId="0" xfId="47" applyNumberFormat="1" applyFont="1" applyFill="1" applyAlignment="1">
      <alignment/>
    </xf>
    <xf numFmtId="167" fontId="59" fillId="3" borderId="13" xfId="47" applyNumberFormat="1" applyFont="1" applyFill="1" applyBorder="1" applyAlignment="1">
      <alignment/>
    </xf>
    <xf numFmtId="0" fontId="55" fillId="36" borderId="19" xfId="0" applyFont="1" applyFill="1" applyBorder="1" applyAlignment="1">
      <alignment/>
    </xf>
    <xf numFmtId="167" fontId="58" fillId="4" borderId="12" xfId="47" applyNumberFormat="1" applyFont="1" applyFill="1" applyBorder="1" applyAlignment="1">
      <alignment/>
    </xf>
    <xf numFmtId="167" fontId="0" fillId="0" borderId="0" xfId="47" applyNumberFormat="1" applyFont="1" applyAlignment="1">
      <alignment vertical="center"/>
    </xf>
    <xf numFmtId="0" fontId="57" fillId="4" borderId="18" xfId="0" applyFont="1" applyFill="1" applyBorder="1" applyAlignment="1">
      <alignment vertical="center" wrapText="1"/>
    </xf>
    <xf numFmtId="167" fontId="58" fillId="4" borderId="18" xfId="47" applyNumberFormat="1" applyFont="1" applyFill="1" applyBorder="1" applyAlignment="1">
      <alignment/>
    </xf>
    <xf numFmtId="0" fontId="57" fillId="3" borderId="18" xfId="0" applyFont="1" applyFill="1" applyBorder="1" applyAlignment="1">
      <alignment vertical="center" wrapText="1"/>
    </xf>
    <xf numFmtId="167" fontId="58" fillId="3" borderId="18" xfId="47" applyNumberFormat="1" applyFont="1" applyFill="1" applyBorder="1" applyAlignment="1">
      <alignment/>
    </xf>
    <xf numFmtId="0" fontId="57" fillId="36" borderId="20" xfId="0" applyFont="1" applyFill="1" applyBorder="1" applyAlignment="1">
      <alignment vertical="center"/>
    </xf>
    <xf numFmtId="167" fontId="58" fillId="36" borderId="15" xfId="47" applyNumberFormat="1" applyFont="1" applyFill="1" applyBorder="1" applyAlignment="1">
      <alignment/>
    </xf>
    <xf numFmtId="167" fontId="58" fillId="36" borderId="20" xfId="47" applyNumberFormat="1" applyFont="1" applyFill="1" applyBorder="1" applyAlignment="1">
      <alignment/>
    </xf>
    <xf numFmtId="167" fontId="60" fillId="36" borderId="15" xfId="47" applyNumberFormat="1" applyFont="1" applyFill="1" applyBorder="1" applyAlignment="1">
      <alignment/>
    </xf>
    <xf numFmtId="167" fontId="60" fillId="36" borderId="20" xfId="47" applyNumberFormat="1" applyFont="1" applyFill="1" applyBorder="1" applyAlignment="1">
      <alignment/>
    </xf>
    <xf numFmtId="3" fontId="0" fillId="0" borderId="28" xfId="0" applyNumberFormat="1" applyBorder="1" applyAlignment="1">
      <alignment vertical="center"/>
    </xf>
    <xf numFmtId="0" fontId="57" fillId="2" borderId="18" xfId="0" applyFont="1" applyFill="1" applyBorder="1" applyAlignment="1">
      <alignment vertical="center" wrapText="1"/>
    </xf>
    <xf numFmtId="164" fontId="0" fillId="2" borderId="14" xfId="0" applyNumberFormat="1" applyFill="1" applyBorder="1" applyAlignment="1">
      <alignment vertical="center"/>
    </xf>
    <xf numFmtId="3" fontId="0" fillId="2" borderId="29" xfId="0" applyNumberFormat="1" applyFill="1" applyBorder="1" applyAlignment="1">
      <alignment vertical="center"/>
    </xf>
    <xf numFmtId="0" fontId="0" fillId="37" borderId="30" xfId="0" applyFill="1" applyBorder="1" applyAlignment="1">
      <alignment vertical="center"/>
    </xf>
    <xf numFmtId="9" fontId="0" fillId="0" borderId="29" xfId="53" applyFont="1" applyBorder="1" applyAlignment="1">
      <alignment vertical="center"/>
    </xf>
    <xf numFmtId="0" fontId="0" fillId="2" borderId="18" xfId="0" applyFill="1" applyBorder="1" applyAlignment="1">
      <alignment vertical="center" wrapText="1"/>
    </xf>
    <xf numFmtId="9" fontId="0" fillId="2" borderId="13" xfId="53" applyFont="1" applyFill="1" applyBorder="1" applyAlignment="1">
      <alignment vertical="center"/>
    </xf>
    <xf numFmtId="9" fontId="0" fillId="2" borderId="14" xfId="53" applyFont="1" applyFill="1" applyBorder="1" applyAlignment="1">
      <alignment vertical="center"/>
    </xf>
    <xf numFmtId="10" fontId="0" fillId="2" borderId="14" xfId="53" applyNumberFormat="1" applyFont="1" applyFill="1" applyBorder="1" applyAlignment="1">
      <alignment vertical="center"/>
    </xf>
    <xf numFmtId="9" fontId="0" fillId="2" borderId="29" xfId="53" applyFont="1" applyFill="1" applyBorder="1" applyAlignment="1">
      <alignment vertical="center"/>
    </xf>
    <xf numFmtId="3" fontId="0" fillId="0" borderId="29" xfId="0" applyNumberFormat="1" applyBorder="1" applyAlignment="1">
      <alignment vertical="center"/>
    </xf>
    <xf numFmtId="0" fontId="0" fillId="2" borderId="20" xfId="0" applyFill="1" applyBorder="1" applyAlignment="1">
      <alignment vertical="center" wrapText="1"/>
    </xf>
    <xf numFmtId="3" fontId="0" fillId="2" borderId="15" xfId="0" applyNumberFormat="1" applyFill="1" applyBorder="1" applyAlignment="1">
      <alignment vertical="center"/>
    </xf>
    <xf numFmtId="3" fontId="0" fillId="3" borderId="13" xfId="0" applyNumberFormat="1" applyFill="1" applyBorder="1" applyAlignment="1">
      <alignment/>
    </xf>
    <xf numFmtId="0" fontId="0" fillId="3" borderId="14" xfId="0" applyFill="1" applyBorder="1" applyAlignment="1">
      <alignment vertical="center"/>
    </xf>
    <xf numFmtId="3" fontId="0" fillId="3" borderId="29" xfId="0" applyNumberFormat="1" applyFill="1" applyBorder="1" applyAlignment="1">
      <alignment vertical="center"/>
    </xf>
    <xf numFmtId="0" fontId="0" fillId="3" borderId="18" xfId="0" applyFill="1" applyBorder="1" applyAlignment="1">
      <alignment vertical="center" wrapText="1"/>
    </xf>
    <xf numFmtId="9" fontId="0" fillId="3" borderId="13" xfId="53" applyFont="1" applyFill="1" applyBorder="1" applyAlignment="1">
      <alignment vertical="center"/>
    </xf>
    <xf numFmtId="9" fontId="0" fillId="3" borderId="29" xfId="53" applyFont="1" applyFill="1" applyBorder="1" applyAlignment="1">
      <alignment vertical="center"/>
    </xf>
    <xf numFmtId="0" fontId="0" fillId="3" borderId="20" xfId="0" applyFill="1" applyBorder="1" applyAlignment="1">
      <alignment vertical="center" wrapText="1"/>
    </xf>
    <xf numFmtId="3" fontId="0" fillId="3" borderId="15" xfId="0" applyNumberFormat="1" applyFill="1" applyBorder="1" applyAlignment="1">
      <alignment vertical="center"/>
    </xf>
    <xf numFmtId="3" fontId="0" fillId="3" borderId="17" xfId="0" applyNumberFormat="1" applyFill="1" applyBorder="1" applyAlignment="1">
      <alignment vertical="center"/>
    </xf>
    <xf numFmtId="3" fontId="0" fillId="3" borderId="31" xfId="0" applyNumberFormat="1" applyFill="1" applyBorder="1" applyAlignment="1">
      <alignment vertical="center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vertical="center"/>
    </xf>
    <xf numFmtId="164" fontId="0" fillId="0" borderId="16" xfId="0" applyNumberFormat="1" applyBorder="1" applyAlignment="1">
      <alignment vertical="center"/>
    </xf>
    <xf numFmtId="3" fontId="0" fillId="34" borderId="32" xfId="0" applyNumberFormat="1" applyFill="1" applyBorder="1" applyAlignment="1">
      <alignment vertical="center"/>
    </xf>
    <xf numFmtId="0" fontId="57" fillId="6" borderId="18" xfId="0" applyFont="1" applyFill="1" applyBorder="1" applyAlignment="1">
      <alignment vertical="center" wrapText="1"/>
    </xf>
    <xf numFmtId="0" fontId="0" fillId="6" borderId="13" xfId="0" applyFill="1" applyBorder="1" applyAlignment="1">
      <alignment/>
    </xf>
    <xf numFmtId="0" fontId="0" fillId="6" borderId="14" xfId="0" applyFill="1" applyBorder="1" applyAlignment="1">
      <alignment/>
    </xf>
    <xf numFmtId="0" fontId="0" fillId="6" borderId="14" xfId="0" applyFill="1" applyBorder="1" applyAlignment="1">
      <alignment vertical="center"/>
    </xf>
    <xf numFmtId="3" fontId="0" fillId="6" borderId="29" xfId="0" applyNumberFormat="1" applyFill="1" applyBorder="1" applyAlignment="1">
      <alignment vertical="center"/>
    </xf>
    <xf numFmtId="0" fontId="0" fillId="6" borderId="18" xfId="0" applyFill="1" applyBorder="1" applyAlignment="1">
      <alignment vertical="center" wrapText="1"/>
    </xf>
    <xf numFmtId="9" fontId="0" fillId="6" borderId="13" xfId="53" applyFont="1" applyFill="1" applyBorder="1" applyAlignment="1">
      <alignment vertical="center"/>
    </xf>
    <xf numFmtId="9" fontId="0" fillId="6" borderId="29" xfId="53" applyFont="1" applyFill="1" applyBorder="1" applyAlignment="1">
      <alignment vertical="center"/>
    </xf>
    <xf numFmtId="0" fontId="0" fillId="6" borderId="20" xfId="0" applyFill="1" applyBorder="1" applyAlignment="1">
      <alignment vertical="center" wrapText="1"/>
    </xf>
    <xf numFmtId="0" fontId="0" fillId="5" borderId="14" xfId="0" applyFill="1" applyBorder="1" applyAlignment="1">
      <alignment vertical="center"/>
    </xf>
    <xf numFmtId="3" fontId="0" fillId="5" borderId="29" xfId="0" applyNumberFormat="1" applyFill="1" applyBorder="1" applyAlignment="1">
      <alignment vertical="center"/>
    </xf>
    <xf numFmtId="9" fontId="0" fillId="5" borderId="29" xfId="53" applyFont="1" applyFill="1" applyBorder="1" applyAlignment="1">
      <alignment vertical="center"/>
    </xf>
    <xf numFmtId="3" fontId="0" fillId="5" borderId="15" xfId="0" applyNumberFormat="1" applyFill="1" applyBorder="1" applyAlignment="1">
      <alignment vertical="center"/>
    </xf>
    <xf numFmtId="3" fontId="0" fillId="5" borderId="17" xfId="0" applyNumberFormat="1" applyFill="1" applyBorder="1" applyAlignment="1">
      <alignment vertical="center"/>
    </xf>
    <xf numFmtId="3" fontId="0" fillId="5" borderId="31" xfId="0" applyNumberForma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0" borderId="13" xfId="53" applyNumberFormat="1" applyFont="1" applyBorder="1" applyAlignment="1">
      <alignment vertical="center"/>
    </xf>
    <xf numFmtId="0" fontId="0" fillId="0" borderId="14" xfId="53" applyNumberFormat="1" applyFont="1" applyBorder="1" applyAlignment="1">
      <alignment vertical="center"/>
    </xf>
    <xf numFmtId="0" fontId="0" fillId="2" borderId="13" xfId="53" applyNumberFormat="1" applyFont="1" applyFill="1" applyBorder="1" applyAlignment="1">
      <alignment vertical="center"/>
    </xf>
    <xf numFmtId="0" fontId="0" fillId="2" borderId="14" xfId="53" applyNumberFormat="1" applyFont="1" applyFill="1" applyBorder="1" applyAlignment="1">
      <alignment vertical="center"/>
    </xf>
    <xf numFmtId="3" fontId="0" fillId="2" borderId="17" xfId="0" applyNumberFormat="1" applyFill="1" applyBorder="1" applyAlignment="1">
      <alignment vertical="center"/>
    </xf>
    <xf numFmtId="3" fontId="0" fillId="2" borderId="31" xfId="0" applyNumberFormat="1" applyFill="1" applyBorder="1" applyAlignment="1">
      <alignment vertical="center"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3" fontId="0" fillId="6" borderId="15" xfId="0" applyNumberFormat="1" applyFill="1" applyBorder="1" applyAlignment="1">
      <alignment vertical="center"/>
    </xf>
    <xf numFmtId="3" fontId="0" fillId="6" borderId="17" xfId="0" applyNumberFormat="1" applyFill="1" applyBorder="1" applyAlignment="1">
      <alignment vertical="center"/>
    </xf>
    <xf numFmtId="3" fontId="0" fillId="6" borderId="31" xfId="0" applyNumberFormat="1" applyFill="1" applyBorder="1" applyAlignment="1">
      <alignment vertical="center"/>
    </xf>
    <xf numFmtId="0" fontId="55" fillId="4" borderId="16" xfId="0" applyFont="1" applyFill="1" applyBorder="1" applyAlignment="1">
      <alignment vertical="center" wrapText="1"/>
    </xf>
    <xf numFmtId="9" fontId="55" fillId="4" borderId="16" xfId="53" applyFont="1" applyFill="1" applyBorder="1" applyAlignment="1">
      <alignment vertical="center"/>
    </xf>
    <xf numFmtId="0" fontId="55" fillId="34" borderId="14" xfId="0" applyFont="1" applyFill="1" applyBorder="1" applyAlignment="1">
      <alignment vertical="center" wrapText="1"/>
    </xf>
    <xf numFmtId="9" fontId="55" fillId="34" borderId="14" xfId="53" applyFont="1" applyFill="1" applyBorder="1" applyAlignment="1">
      <alignment vertical="center"/>
    </xf>
    <xf numFmtId="0" fontId="0" fillId="37" borderId="33" xfId="0" applyFill="1" applyBorder="1" applyAlignment="1">
      <alignment vertical="center"/>
    </xf>
    <xf numFmtId="0" fontId="55" fillId="4" borderId="34" xfId="0" applyFont="1" applyFill="1" applyBorder="1" applyAlignment="1">
      <alignment vertical="center" wrapText="1"/>
    </xf>
    <xf numFmtId="9" fontId="55" fillId="4" borderId="34" xfId="53" applyFont="1" applyFill="1" applyBorder="1" applyAlignment="1">
      <alignment vertical="center"/>
    </xf>
    <xf numFmtId="164" fontId="0" fillId="0" borderId="13" xfId="47" applyNumberFormat="1" applyFont="1" applyBorder="1" applyAlignment="1">
      <alignment vertical="center"/>
    </xf>
    <xf numFmtId="164" fontId="0" fillId="0" borderId="14" xfId="47" applyNumberFormat="1" applyFont="1" applyBorder="1" applyAlignment="1">
      <alignment vertical="center"/>
    </xf>
    <xf numFmtId="2" fontId="0" fillId="5" borderId="13" xfId="0" applyNumberFormat="1" applyFill="1" applyBorder="1" applyAlignment="1">
      <alignment vertical="center"/>
    </xf>
    <xf numFmtId="168" fontId="0" fillId="5" borderId="13" xfId="49" applyNumberFormat="1" applyFont="1" applyFill="1" applyBorder="1" applyAlignment="1">
      <alignment vertical="center"/>
    </xf>
    <xf numFmtId="168" fontId="0" fillId="5" borderId="13" xfId="0" applyNumberFormat="1" applyFill="1" applyBorder="1" applyAlignment="1">
      <alignment vertical="center"/>
    </xf>
    <xf numFmtId="2" fontId="0" fillId="0" borderId="13" xfId="0" applyNumberFormat="1" applyBorder="1" applyAlignment="1">
      <alignment vertical="center"/>
    </xf>
    <xf numFmtId="168" fontId="0" fillId="0" borderId="13" xfId="49" applyNumberFormat="1" applyFont="1" applyBorder="1" applyAlignment="1">
      <alignment vertical="center"/>
    </xf>
    <xf numFmtId="168" fontId="0" fillId="0" borderId="13" xfId="0" applyNumberFormat="1" applyBorder="1" applyAlignment="1">
      <alignment vertical="center"/>
    </xf>
    <xf numFmtId="0" fontId="24" fillId="5" borderId="18" xfId="0" applyFont="1" applyFill="1" applyBorder="1" applyAlignment="1">
      <alignment vertical="center" wrapText="1"/>
    </xf>
    <xf numFmtId="0" fontId="55" fillId="5" borderId="18" xfId="0" applyFont="1" applyFill="1" applyBorder="1" applyAlignment="1">
      <alignment vertical="center" wrapText="1"/>
    </xf>
    <xf numFmtId="4" fontId="0" fillId="5" borderId="13" xfId="0" applyNumberFormat="1" applyFill="1" applyBorder="1" applyAlignment="1">
      <alignment vertical="center"/>
    </xf>
    <xf numFmtId="0" fontId="24" fillId="34" borderId="20" xfId="0" applyFont="1" applyFill="1" applyBorder="1" applyAlignment="1">
      <alignment vertical="center" wrapText="1"/>
    </xf>
    <xf numFmtId="169" fontId="0" fillId="34" borderId="15" xfId="0" applyNumberFormat="1" applyFill="1" applyBorder="1" applyAlignment="1">
      <alignment vertical="center"/>
    </xf>
    <xf numFmtId="0" fontId="24" fillId="2" borderId="13" xfId="0" applyFont="1" applyFill="1" applyBorder="1" applyAlignment="1">
      <alignment vertical="center" wrapText="1"/>
    </xf>
    <xf numFmtId="0" fontId="61" fillId="4" borderId="12" xfId="0" applyFont="1" applyFill="1" applyBorder="1" applyAlignment="1">
      <alignment vertical="center" wrapText="1"/>
    </xf>
    <xf numFmtId="9" fontId="61" fillId="4" borderId="12" xfId="53" applyFont="1" applyFill="1" applyBorder="1" applyAlignment="1">
      <alignment vertical="center"/>
    </xf>
    <xf numFmtId="9" fontId="61" fillId="4" borderId="16" xfId="53" applyFont="1" applyFill="1" applyBorder="1" applyAlignment="1">
      <alignment vertical="center"/>
    </xf>
    <xf numFmtId="3" fontId="0" fillId="0" borderId="16" xfId="0" applyNumberFormat="1" applyFill="1" applyBorder="1" applyAlignment="1">
      <alignment vertical="center"/>
    </xf>
    <xf numFmtId="0" fontId="55" fillId="2" borderId="15" xfId="0" applyFont="1" applyFill="1" applyBorder="1" applyAlignment="1">
      <alignment vertical="center" wrapText="1"/>
    </xf>
    <xf numFmtId="0" fontId="24" fillId="2" borderId="2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0" fontId="0" fillId="0" borderId="13" xfId="53" applyNumberFormat="1" applyFont="1" applyBorder="1" applyAlignment="1">
      <alignment vertical="center"/>
    </xf>
    <xf numFmtId="0" fontId="33" fillId="6" borderId="0" xfId="0" applyFont="1" applyFill="1" applyBorder="1" applyAlignment="1">
      <alignment vertical="center"/>
    </xf>
    <xf numFmtId="3" fontId="61" fillId="6" borderId="13" xfId="0" applyNumberFormat="1" applyFont="1" applyFill="1" applyBorder="1" applyAlignment="1">
      <alignment vertical="center"/>
    </xf>
    <xf numFmtId="0" fontId="62" fillId="33" borderId="0" xfId="0" applyFont="1" applyFill="1" applyAlignment="1">
      <alignment vertical="center"/>
    </xf>
    <xf numFmtId="0" fontId="61" fillId="0" borderId="0" xfId="0" applyFont="1" applyAlignment="1">
      <alignment vertical="center"/>
    </xf>
    <xf numFmtId="0" fontId="57" fillId="0" borderId="0" xfId="0" applyFont="1" applyFill="1" applyBorder="1" applyAlignment="1">
      <alignment vertical="center"/>
    </xf>
    <xf numFmtId="0" fontId="0" fillId="6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 wrapText="1"/>
    </xf>
    <xf numFmtId="0" fontId="0" fillId="6" borderId="0" xfId="0" applyFont="1" applyFill="1" applyBorder="1" applyAlignment="1">
      <alignment vertical="center" wrapText="1"/>
    </xf>
    <xf numFmtId="0" fontId="0" fillId="6" borderId="35" xfId="0" applyFont="1" applyFill="1" applyBorder="1" applyAlignment="1">
      <alignment vertical="center" wrapText="1"/>
    </xf>
    <xf numFmtId="9" fontId="0" fillId="6" borderId="15" xfId="53" applyFont="1" applyFill="1" applyBorder="1" applyAlignment="1">
      <alignment vertical="center"/>
    </xf>
    <xf numFmtId="0" fontId="24" fillId="6" borderId="0" xfId="0" applyFont="1" applyFill="1" applyBorder="1" applyAlignment="1">
      <alignment vertical="center" wrapText="1"/>
    </xf>
    <xf numFmtId="167" fontId="0" fillId="6" borderId="13" xfId="47" applyNumberFormat="1" applyFont="1" applyFill="1" applyBorder="1" applyAlignment="1">
      <alignment vertical="center"/>
    </xf>
    <xf numFmtId="0" fontId="57" fillId="34" borderId="0" xfId="0" applyFont="1" applyFill="1" applyBorder="1" applyAlignment="1">
      <alignment vertical="center" wrapText="1"/>
    </xf>
    <xf numFmtId="0" fontId="0" fillId="34" borderId="13" xfId="53" applyNumberFormat="1" applyFont="1" applyFill="1" applyBorder="1" applyAlignment="1">
      <alignment vertical="center"/>
    </xf>
    <xf numFmtId="0" fontId="0" fillId="34" borderId="14" xfId="53" applyNumberFormat="1" applyFont="1" applyFill="1" applyBorder="1" applyAlignment="1">
      <alignment vertical="center"/>
    </xf>
    <xf numFmtId="0" fontId="0" fillId="6" borderId="20" xfId="0" applyFont="1" applyFill="1" applyBorder="1" applyAlignment="1">
      <alignment vertical="center" wrapText="1"/>
    </xf>
    <xf numFmtId="0" fontId="24" fillId="34" borderId="0" xfId="0" applyFont="1" applyFill="1" applyBorder="1" applyAlignment="1">
      <alignment vertical="center" wrapText="1"/>
    </xf>
    <xf numFmtId="167" fontId="0" fillId="34" borderId="13" xfId="47" applyNumberFormat="1" applyFont="1" applyFill="1" applyBorder="1" applyAlignment="1">
      <alignment vertical="center"/>
    </xf>
    <xf numFmtId="0" fontId="57" fillId="6" borderId="20" xfId="0" applyFont="1" applyFill="1" applyBorder="1" applyAlignment="1">
      <alignment vertical="center" wrapText="1"/>
    </xf>
    <xf numFmtId="9" fontId="0" fillId="6" borderId="17" xfId="53" applyFont="1" applyFill="1" applyBorder="1" applyAlignment="1">
      <alignment vertical="center"/>
    </xf>
    <xf numFmtId="0" fontId="55" fillId="2" borderId="13" xfId="0" applyFont="1" applyFill="1" applyBorder="1" applyAlignment="1">
      <alignment vertical="center" textRotation="255"/>
    </xf>
    <xf numFmtId="0" fontId="57" fillId="5" borderId="19" xfId="0" applyFont="1" applyFill="1" applyBorder="1" applyAlignment="1">
      <alignment vertical="center" wrapText="1"/>
    </xf>
    <xf numFmtId="170" fontId="0" fillId="5" borderId="12" xfId="49" applyNumberFormat="1" applyFont="1" applyFill="1" applyBorder="1" applyAlignment="1">
      <alignment vertical="center"/>
    </xf>
    <xf numFmtId="170" fontId="0" fillId="5" borderId="16" xfId="49" applyNumberFormat="1" applyFont="1" applyFill="1" applyBorder="1" applyAlignment="1">
      <alignment vertical="center"/>
    </xf>
    <xf numFmtId="3" fontId="56" fillId="0" borderId="0" xfId="0" applyNumberFormat="1" applyFont="1" applyAlignment="1">
      <alignment vertical="center"/>
    </xf>
    <xf numFmtId="0" fontId="55" fillId="0" borderId="18" xfId="0" applyFont="1" applyFill="1" applyBorder="1" applyAlignment="1">
      <alignment vertical="center" wrapText="1"/>
    </xf>
    <xf numFmtId="170" fontId="0" fillId="0" borderId="13" xfId="49" applyNumberFormat="1" applyFont="1" applyBorder="1" applyAlignment="1">
      <alignment vertical="center"/>
    </xf>
    <xf numFmtId="170" fontId="0" fillId="0" borderId="14" xfId="49" applyNumberFormat="1" applyFont="1" applyBorder="1" applyAlignment="1">
      <alignment vertical="center"/>
    </xf>
    <xf numFmtId="0" fontId="57" fillId="5" borderId="20" xfId="0" applyFont="1" applyFill="1" applyBorder="1" applyAlignment="1">
      <alignment vertical="center"/>
    </xf>
    <xf numFmtId="170" fontId="0" fillId="5" borderId="15" xfId="49" applyNumberFormat="1" applyFont="1" applyFill="1" applyBorder="1" applyAlignment="1">
      <alignment vertical="center"/>
    </xf>
    <xf numFmtId="170" fontId="0" fillId="5" borderId="17" xfId="49" applyNumberFormat="1" applyFont="1" applyFill="1" applyBorder="1" applyAlignment="1">
      <alignment vertical="center"/>
    </xf>
    <xf numFmtId="0" fontId="57" fillId="2" borderId="0" xfId="0" applyFont="1" applyFill="1" applyAlignment="1">
      <alignment vertical="center" wrapText="1"/>
    </xf>
    <xf numFmtId="3" fontId="0" fillId="2" borderId="13" xfId="47" applyNumberFormat="1" applyFont="1" applyFill="1" applyBorder="1" applyAlignment="1">
      <alignment vertical="center"/>
    </xf>
    <xf numFmtId="3" fontId="0" fillId="2" borderId="14" xfId="47" applyNumberFormat="1" applyFont="1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55" fillId="2" borderId="15" xfId="0" applyFont="1" applyFill="1" applyBorder="1" applyAlignment="1">
      <alignment vertical="center" textRotation="255"/>
    </xf>
    <xf numFmtId="0" fontId="24" fillId="3" borderId="36" xfId="0" applyFont="1" applyFill="1" applyBorder="1" applyAlignment="1">
      <alignment vertical="center"/>
    </xf>
    <xf numFmtId="3" fontId="0" fillId="3" borderId="10" xfId="47" applyNumberFormat="1" applyFont="1" applyFill="1" applyBorder="1" applyAlignment="1">
      <alignment vertical="center"/>
    </xf>
    <xf numFmtId="0" fontId="24" fillId="5" borderId="19" xfId="0" applyFont="1" applyFill="1" applyBorder="1" applyAlignment="1">
      <alignment vertical="center" wrapText="1"/>
    </xf>
    <xf numFmtId="3" fontId="0" fillId="5" borderId="19" xfId="47" applyNumberFormat="1" applyFont="1" applyFill="1" applyBorder="1" applyAlignment="1">
      <alignment vertical="center"/>
    </xf>
    <xf numFmtId="0" fontId="57" fillId="0" borderId="18" xfId="0" applyFont="1" applyFill="1" applyBorder="1" applyAlignment="1" quotePrefix="1">
      <alignment vertical="center" wrapText="1"/>
    </xf>
    <xf numFmtId="3" fontId="0" fillId="0" borderId="18" xfId="0" applyNumberForma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35" fillId="5" borderId="18" xfId="0" applyFont="1" applyFill="1" applyBorder="1" applyAlignment="1">
      <alignment vertical="center" wrapText="1"/>
    </xf>
    <xf numFmtId="3" fontId="0" fillId="5" borderId="18" xfId="0" applyNumberFormat="1" applyFill="1" applyBorder="1" applyAlignment="1">
      <alignment vertical="center"/>
    </xf>
    <xf numFmtId="0" fontId="35" fillId="0" borderId="20" xfId="0" applyFont="1" applyFill="1" applyBorder="1" applyAlignment="1">
      <alignment vertical="center" wrapText="1"/>
    </xf>
    <xf numFmtId="9" fontId="0" fillId="0" borderId="18" xfId="53" applyFont="1" applyBorder="1" applyAlignment="1">
      <alignment vertical="center"/>
    </xf>
    <xf numFmtId="9" fontId="0" fillId="0" borderId="15" xfId="53" applyFont="1" applyBorder="1" applyAlignment="1">
      <alignment vertical="center"/>
    </xf>
    <xf numFmtId="164" fontId="24" fillId="5" borderId="18" xfId="47" applyNumberFormat="1" applyFont="1" applyFill="1" applyBorder="1" applyAlignment="1">
      <alignment vertical="center" wrapText="1"/>
    </xf>
    <xf numFmtId="3" fontId="0" fillId="5" borderId="12" xfId="47" applyNumberFormat="1" applyFont="1" applyFill="1" applyBorder="1" applyAlignment="1">
      <alignment vertical="center"/>
    </xf>
    <xf numFmtId="164" fontId="56" fillId="33" borderId="0" xfId="47" applyNumberFormat="1" applyFont="1" applyFill="1" applyAlignment="1">
      <alignment vertical="center"/>
    </xf>
    <xf numFmtId="164" fontId="0" fillId="0" borderId="0" xfId="47" applyNumberFormat="1" applyFont="1" applyAlignment="1">
      <alignment vertical="center"/>
    </xf>
    <xf numFmtId="9" fontId="0" fillId="0" borderId="20" xfId="53" applyFont="1" applyBorder="1" applyAlignment="1">
      <alignment vertical="center"/>
    </xf>
    <xf numFmtId="3" fontId="0" fillId="5" borderId="13" xfId="47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5" borderId="13" xfId="0" applyFill="1" applyBorder="1" applyAlignment="1">
      <alignment vertical="center"/>
    </xf>
    <xf numFmtId="164" fontId="0" fillId="5" borderId="13" xfId="0" applyNumberFormat="1" applyFill="1" applyBorder="1" applyAlignment="1">
      <alignment vertical="center"/>
    </xf>
    <xf numFmtId="0" fontId="0" fillId="0" borderId="18" xfId="53" applyNumberFormat="1" applyFont="1" applyBorder="1" applyAlignment="1">
      <alignment vertical="center"/>
    </xf>
    <xf numFmtId="0" fontId="24" fillId="5" borderId="12" xfId="0" applyFont="1" applyFill="1" applyBorder="1" applyAlignment="1">
      <alignment vertical="center" wrapText="1"/>
    </xf>
    <xf numFmtId="3" fontId="0" fillId="5" borderId="16" xfId="0" applyNumberForma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35" fillId="5" borderId="13" xfId="0" applyFont="1" applyFill="1" applyBorder="1" applyAlignment="1">
      <alignment vertical="center" wrapText="1"/>
    </xf>
    <xf numFmtId="0" fontId="35" fillId="0" borderId="15" xfId="0" applyFont="1" applyFill="1" applyBorder="1" applyAlignment="1">
      <alignment vertical="center" wrapText="1"/>
    </xf>
    <xf numFmtId="3" fontId="0" fillId="4" borderId="12" xfId="47" applyNumberFormat="1" applyFont="1" applyFill="1" applyBorder="1" applyAlignment="1">
      <alignment vertical="center"/>
    </xf>
    <xf numFmtId="3" fontId="0" fillId="0" borderId="13" xfId="47" applyNumberFormat="1" applyFont="1" applyFill="1" applyBorder="1" applyAlignment="1">
      <alignment vertical="center"/>
    </xf>
    <xf numFmtId="3" fontId="0" fillId="4" borderId="13" xfId="47" applyNumberFormat="1" applyFont="1" applyFill="1" applyBorder="1" applyAlignment="1">
      <alignment vertical="center"/>
    </xf>
    <xf numFmtId="3" fontId="0" fillId="0" borderId="13" xfId="47" applyNumberFormat="1" applyFont="1" applyBorder="1" applyAlignment="1">
      <alignment vertical="center"/>
    </xf>
    <xf numFmtId="3" fontId="59" fillId="4" borderId="13" xfId="47" applyNumberFormat="1" applyFont="1" applyFill="1" applyBorder="1" applyAlignment="1">
      <alignment vertical="center"/>
    </xf>
    <xf numFmtId="3" fontId="63" fillId="0" borderId="15" xfId="47" applyNumberFormat="1" applyFont="1" applyFill="1" applyBorder="1" applyAlignment="1">
      <alignment vertical="center"/>
    </xf>
    <xf numFmtId="0" fontId="59" fillId="0" borderId="12" xfId="0" applyFont="1" applyFill="1" applyBorder="1" applyAlignment="1">
      <alignment vertical="center" wrapText="1"/>
    </xf>
    <xf numFmtId="4" fontId="0" fillId="0" borderId="12" xfId="0" applyNumberFormat="1" applyBorder="1" applyAlignment="1">
      <alignment vertical="center"/>
    </xf>
    <xf numFmtId="171" fontId="0" fillId="0" borderId="12" xfId="0" applyNumberFormat="1" applyBorder="1" applyAlignment="1">
      <alignment vertical="center"/>
    </xf>
    <xf numFmtId="0" fontId="59" fillId="2" borderId="13" xfId="0" applyFont="1" applyFill="1" applyBorder="1" applyAlignment="1">
      <alignment vertical="center" wrapText="1"/>
    </xf>
    <xf numFmtId="4" fontId="0" fillId="2" borderId="15" xfId="0" applyNumberFormat="1" applyFill="1" applyBorder="1" applyAlignment="1">
      <alignment vertical="center"/>
    </xf>
    <xf numFmtId="171" fontId="0" fillId="2" borderId="15" xfId="0" applyNumberFormat="1" applyFill="1" applyBorder="1" applyAlignment="1">
      <alignment vertical="center"/>
    </xf>
    <xf numFmtId="165" fontId="24" fillId="3" borderId="12" xfId="0" applyNumberFormat="1" applyFont="1" applyFill="1" applyBorder="1" applyAlignment="1">
      <alignment vertical="center" wrapText="1"/>
    </xf>
    <xf numFmtId="165" fontId="0" fillId="0" borderId="15" xfId="0" applyNumberFormat="1" applyFill="1" applyBorder="1" applyAlignment="1">
      <alignment vertical="center" wrapText="1"/>
    </xf>
    <xf numFmtId="165" fontId="57" fillId="0" borderId="13" xfId="0" applyNumberFormat="1" applyFont="1" applyFill="1" applyBorder="1" applyAlignment="1">
      <alignment vertical="center" wrapText="1"/>
    </xf>
    <xf numFmtId="165" fontId="57" fillId="2" borderId="13" xfId="0" applyNumberFormat="1" applyFont="1" applyFill="1" applyBorder="1" applyAlignment="1">
      <alignment vertical="center" wrapText="1"/>
    </xf>
    <xf numFmtId="165" fontId="57" fillId="0" borderId="15" xfId="0" applyNumberFormat="1" applyFont="1" applyFill="1" applyBorder="1" applyAlignment="1">
      <alignment vertical="center" wrapText="1"/>
    </xf>
    <xf numFmtId="3" fontId="0" fillId="0" borderId="15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0" fontId="6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55" fillId="2" borderId="12" xfId="0" applyFont="1" applyFill="1" applyBorder="1" applyAlignment="1">
      <alignment horizontal="center" vertical="center" wrapText="1"/>
    </xf>
    <xf numFmtId="0" fontId="55" fillId="2" borderId="15" xfId="0" applyFont="1" applyFill="1" applyBorder="1" applyAlignment="1">
      <alignment horizontal="center" vertical="center" wrapText="1"/>
    </xf>
    <xf numFmtId="0" fontId="55" fillId="3" borderId="18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/>
    </xf>
    <xf numFmtId="0" fontId="65" fillId="0" borderId="13" xfId="0" applyFont="1" applyFill="1" applyBorder="1" applyAlignment="1">
      <alignment horizontal="center" vertical="center"/>
    </xf>
    <xf numFmtId="0" fontId="65" fillId="0" borderId="15" xfId="0" applyFont="1" applyFill="1" applyBorder="1" applyAlignment="1">
      <alignment horizontal="center" vertical="center"/>
    </xf>
    <xf numFmtId="0" fontId="55" fillId="2" borderId="19" xfId="0" applyFont="1" applyFill="1" applyBorder="1" applyAlignment="1">
      <alignment horizontal="center" vertical="center" wrapText="1"/>
    </xf>
    <xf numFmtId="0" fontId="55" fillId="2" borderId="18" xfId="0" applyFont="1" applyFill="1" applyBorder="1" applyAlignment="1">
      <alignment horizontal="center" vertical="center" wrapText="1"/>
    </xf>
    <xf numFmtId="0" fontId="55" fillId="2" borderId="20" xfId="0" applyFont="1" applyFill="1" applyBorder="1" applyAlignment="1">
      <alignment horizontal="center" vertical="center" wrapText="1"/>
    </xf>
    <xf numFmtId="0" fontId="55" fillId="4" borderId="19" xfId="0" applyFont="1" applyFill="1" applyBorder="1" applyAlignment="1">
      <alignment horizontal="right" vertical="center" wrapText="1"/>
    </xf>
    <xf numFmtId="0" fontId="55" fillId="4" borderId="16" xfId="0" applyFont="1" applyFill="1" applyBorder="1" applyAlignment="1">
      <alignment horizontal="right" vertical="center" wrapText="1"/>
    </xf>
    <xf numFmtId="0" fontId="55" fillId="0" borderId="18" xfId="0" applyFont="1" applyFill="1" applyBorder="1" applyAlignment="1">
      <alignment horizontal="right" vertical="center" wrapText="1"/>
    </xf>
    <xf numFmtId="0" fontId="55" fillId="0" borderId="14" xfId="0" applyFont="1" applyFill="1" applyBorder="1" applyAlignment="1">
      <alignment horizontal="right" vertical="center" wrapText="1"/>
    </xf>
    <xf numFmtId="0" fontId="55" fillId="4" borderId="18" xfId="0" applyFont="1" applyFill="1" applyBorder="1" applyAlignment="1">
      <alignment horizontal="right" vertical="center" wrapText="1"/>
    </xf>
    <xf numFmtId="0" fontId="55" fillId="4" borderId="14" xfId="0" applyFont="1" applyFill="1" applyBorder="1" applyAlignment="1">
      <alignment horizontal="right" vertical="center" wrapText="1"/>
    </xf>
    <xf numFmtId="0" fontId="59" fillId="4" borderId="18" xfId="0" applyFont="1" applyFill="1" applyBorder="1" applyAlignment="1">
      <alignment horizontal="right" vertical="center" wrapText="1"/>
    </xf>
    <xf numFmtId="0" fontId="59" fillId="4" borderId="14" xfId="0" applyFont="1" applyFill="1" applyBorder="1" applyAlignment="1">
      <alignment horizontal="right" vertical="center" wrapText="1"/>
    </xf>
    <xf numFmtId="0" fontId="58" fillId="0" borderId="20" xfId="0" applyFont="1" applyFill="1" applyBorder="1" applyAlignment="1">
      <alignment horizontal="right" vertical="center" wrapText="1"/>
    </xf>
    <xf numFmtId="0" fontId="58" fillId="0" borderId="17" xfId="0" applyFont="1" applyFill="1" applyBorder="1" applyAlignment="1">
      <alignment horizontal="right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55" fillId="2" borderId="12" xfId="0" applyFont="1" applyFill="1" applyBorder="1" applyAlignment="1">
      <alignment horizontal="center" vertical="center" textRotation="255" wrapText="1"/>
    </xf>
    <xf numFmtId="0" fontId="55" fillId="2" borderId="13" xfId="0" applyFont="1" applyFill="1" applyBorder="1" applyAlignment="1">
      <alignment horizontal="center" vertical="center" textRotation="255" wrapText="1"/>
    </xf>
    <xf numFmtId="0" fontId="55" fillId="2" borderId="15" xfId="0" applyFont="1" applyFill="1" applyBorder="1" applyAlignment="1">
      <alignment horizontal="center" vertical="center" textRotation="255" wrapText="1"/>
    </xf>
    <xf numFmtId="0" fontId="62" fillId="0" borderId="14" xfId="0" applyFont="1" applyFill="1" applyBorder="1" applyAlignment="1">
      <alignment horizontal="center" vertical="center" wrapText="1"/>
    </xf>
    <xf numFmtId="0" fontId="55" fillId="5" borderId="19" xfId="0" applyFont="1" applyFill="1" applyBorder="1" applyAlignment="1">
      <alignment horizontal="center" vertical="center" wrapText="1"/>
    </xf>
    <xf numFmtId="0" fontId="55" fillId="5" borderId="18" xfId="0" applyFont="1" applyFill="1" applyBorder="1" applyAlignment="1">
      <alignment horizontal="center" vertical="center" wrapText="1"/>
    </xf>
    <xf numFmtId="0" fontId="55" fillId="5" borderId="20" xfId="0" applyFont="1" applyFill="1" applyBorder="1" applyAlignment="1">
      <alignment horizontal="center" vertical="center" wrapText="1"/>
    </xf>
    <xf numFmtId="0" fontId="66" fillId="37" borderId="37" xfId="0" applyFont="1" applyFill="1" applyBorder="1" applyAlignment="1">
      <alignment horizontal="center" vertical="center"/>
    </xf>
    <xf numFmtId="0" fontId="66" fillId="37" borderId="38" xfId="0" applyFont="1" applyFill="1" applyBorder="1" applyAlignment="1">
      <alignment horizontal="center" vertical="center"/>
    </xf>
    <xf numFmtId="0" fontId="55" fillId="6" borderId="19" xfId="0" applyFont="1" applyFill="1" applyBorder="1" applyAlignment="1">
      <alignment horizontal="center" vertical="center" wrapText="1"/>
    </xf>
    <xf numFmtId="0" fontId="55" fillId="6" borderId="18" xfId="0" applyFont="1" applyFill="1" applyBorder="1" applyAlignment="1">
      <alignment horizontal="center" vertical="center" wrapText="1"/>
    </xf>
    <xf numFmtId="0" fontId="55" fillId="6" borderId="20" xfId="0" applyFont="1" applyFill="1" applyBorder="1" applyAlignment="1">
      <alignment horizontal="center" vertical="center" wrapText="1"/>
    </xf>
    <xf numFmtId="0" fontId="55" fillId="4" borderId="12" xfId="0" applyFont="1" applyFill="1" applyBorder="1" applyAlignment="1">
      <alignment horizontal="center" vertical="center" wrapText="1"/>
    </xf>
    <xf numFmtId="0" fontId="55" fillId="4" borderId="13" xfId="0" applyFont="1" applyFill="1" applyBorder="1" applyAlignment="1">
      <alignment horizontal="center" vertical="center" wrapText="1"/>
    </xf>
    <xf numFmtId="0" fontId="55" fillId="4" borderId="39" xfId="0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/>
    </xf>
    <xf numFmtId="0" fontId="66" fillId="0" borderId="15" xfId="0" applyFont="1" applyFill="1" applyBorder="1" applyAlignment="1">
      <alignment horizontal="center" vertical="center"/>
    </xf>
    <xf numFmtId="0" fontId="55" fillId="5" borderId="13" xfId="0" applyFont="1" applyFill="1" applyBorder="1" applyAlignment="1">
      <alignment horizontal="center" vertical="center" wrapText="1"/>
    </xf>
    <xf numFmtId="0" fontId="55" fillId="5" borderId="14" xfId="0" applyFont="1" applyFill="1" applyBorder="1" applyAlignment="1">
      <alignment horizontal="center" vertical="center" wrapText="1"/>
    </xf>
    <xf numFmtId="0" fontId="55" fillId="5" borderId="17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horizontal="center" vertical="center"/>
    </xf>
    <xf numFmtId="0" fontId="61" fillId="0" borderId="15" xfId="0" applyFont="1" applyFill="1" applyBorder="1" applyAlignment="1">
      <alignment horizontal="center" vertical="center"/>
    </xf>
    <xf numFmtId="0" fontId="55" fillId="3" borderId="19" xfId="0" applyFont="1" applyFill="1" applyBorder="1" applyAlignment="1">
      <alignment horizontal="center" vertical="center" wrapText="1"/>
    </xf>
    <xf numFmtId="0" fontId="55" fillId="3" borderId="20" xfId="0" applyFont="1" applyFill="1" applyBorder="1" applyAlignment="1">
      <alignment horizontal="center" vertical="center" wrapText="1"/>
    </xf>
    <xf numFmtId="0" fontId="67" fillId="37" borderId="40" xfId="0" applyFont="1" applyFill="1" applyBorder="1" applyAlignment="1">
      <alignment horizontal="center" vertical="center"/>
    </xf>
    <xf numFmtId="0" fontId="67" fillId="37" borderId="38" xfId="0" applyFont="1" applyFill="1" applyBorder="1" applyAlignment="1">
      <alignment horizontal="center" vertical="center"/>
    </xf>
    <xf numFmtId="0" fontId="55" fillId="2" borderId="41" xfId="0" applyFont="1" applyFill="1" applyBorder="1" applyAlignment="1">
      <alignment horizontal="center" vertical="center" wrapText="1"/>
    </xf>
    <xf numFmtId="0" fontId="67" fillId="37" borderId="37" xfId="0" applyFont="1" applyFill="1" applyBorder="1" applyAlignment="1">
      <alignment horizontal="center" vertical="center"/>
    </xf>
    <xf numFmtId="164" fontId="55" fillId="35" borderId="26" xfId="47" applyNumberFormat="1" applyFont="1" applyFill="1" applyBorder="1" applyAlignment="1">
      <alignment horizontal="center" vertical="center"/>
    </xf>
    <xf numFmtId="164" fontId="55" fillId="35" borderId="24" xfId="47" applyNumberFormat="1" applyFont="1" applyFill="1" applyBorder="1" applyAlignment="1">
      <alignment horizontal="center" vertical="center"/>
    </xf>
    <xf numFmtId="0" fontId="55" fillId="4" borderId="18" xfId="0" applyFont="1" applyFill="1" applyBorder="1" applyAlignment="1">
      <alignment horizontal="center" vertical="center" wrapText="1"/>
    </xf>
    <xf numFmtId="0" fontId="55" fillId="4" borderId="20" xfId="0" applyFont="1" applyFill="1" applyBorder="1" applyAlignment="1">
      <alignment horizontal="center" vertical="center" wrapText="1"/>
    </xf>
    <xf numFmtId="0" fontId="55" fillId="4" borderId="19" xfId="0" applyFont="1" applyFill="1" applyBorder="1" applyAlignment="1">
      <alignment horizontal="center" vertical="center" wrapText="1"/>
    </xf>
    <xf numFmtId="0" fontId="55" fillId="4" borderId="15" xfId="0" applyFont="1" applyFill="1" applyBorder="1" applyAlignment="1">
      <alignment horizontal="center" vertical="center" wrapText="1"/>
    </xf>
    <xf numFmtId="0" fontId="55" fillId="35" borderId="26" xfId="0" applyFont="1" applyFill="1" applyBorder="1" applyAlignment="1">
      <alignment horizontal="center" vertical="center" wrapText="1"/>
    </xf>
    <xf numFmtId="0" fontId="55" fillId="35" borderId="24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/>
    </xf>
    <xf numFmtId="0" fontId="67" fillId="0" borderId="12" xfId="0" applyFont="1" applyFill="1" applyBorder="1" applyAlignment="1">
      <alignment horizontal="center" vertical="center"/>
    </xf>
    <xf numFmtId="0" fontId="67" fillId="0" borderId="15" xfId="0" applyFont="1" applyFill="1" applyBorder="1" applyAlignment="1">
      <alignment horizontal="center" vertical="center"/>
    </xf>
    <xf numFmtId="0" fontId="27" fillId="4" borderId="19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center" vertical="center" wrapText="1"/>
    </xf>
    <xf numFmtId="0" fontId="27" fillId="4" borderId="20" xfId="0" applyFont="1" applyFill="1" applyBorder="1" applyAlignment="1">
      <alignment horizontal="center" vertical="center" wrapText="1"/>
    </xf>
    <xf numFmtId="0" fontId="68" fillId="0" borderId="0" xfId="0" applyFont="1" applyFill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9" fontId="39" fillId="0" borderId="0" xfId="0" applyNumberFormat="1" applyFont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47625</xdr:colOff>
      <xdr:row>0</xdr:row>
      <xdr:rowOff>0</xdr:rowOff>
    </xdr:from>
    <xdr:to>
      <xdr:col>14</xdr:col>
      <xdr:colOff>304800</xdr:colOff>
      <xdr:row>3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96850" y="0"/>
          <a:ext cx="2085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0</xdr:rowOff>
    </xdr:from>
    <xdr:to>
      <xdr:col>2</xdr:col>
      <xdr:colOff>352425</xdr:colOff>
      <xdr:row>3</xdr:row>
      <xdr:rowOff>114300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0"/>
          <a:ext cx="2228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0</xdr:row>
      <xdr:rowOff>0</xdr:rowOff>
    </xdr:from>
    <xdr:to>
      <xdr:col>14</xdr:col>
      <xdr:colOff>304800</xdr:colOff>
      <xdr:row>3</xdr:row>
      <xdr:rowOff>114300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96850" y="0"/>
          <a:ext cx="2085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0</xdr:rowOff>
    </xdr:from>
    <xdr:to>
      <xdr:col>2</xdr:col>
      <xdr:colOff>352425</xdr:colOff>
      <xdr:row>3</xdr:row>
      <xdr:rowOff>114300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0"/>
          <a:ext cx="2228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Tesorera\Desktop\2022\ESTADOS%20FINANCIEROS%202022\Plantilla%20Indicadores%20y%20PIGOO%20%202022%20JMAS%20ROSALE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RESUPUESTO%202011%20JMAS%20CHIHUAHUAvint.RESUMEN%20PARA%20CAPTURA%20SIST%20CONTA%20ING%20VILLALBA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GOO"/>
      <sheetName val="INDICADORES"/>
      <sheetName val="graficos"/>
      <sheetName val="INSTRUCTIVO"/>
    </sheetNames>
    <sheetDataSet>
      <sheetData sheetId="0">
        <row r="34">
          <cell r="B34">
            <v>0</v>
          </cell>
          <cell r="C34">
            <v>370933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51">
          <cell r="B51">
            <v>6885</v>
          </cell>
          <cell r="C51">
            <v>22559</v>
          </cell>
          <cell r="D51">
            <v>21735</v>
          </cell>
          <cell r="E51">
            <v>26563</v>
          </cell>
          <cell r="F51">
            <v>25063</v>
          </cell>
          <cell r="G51">
            <v>28183</v>
          </cell>
          <cell r="H51">
            <v>31985</v>
          </cell>
          <cell r="I51">
            <v>29418</v>
          </cell>
          <cell r="J51">
            <v>28989</v>
          </cell>
          <cell r="K51">
            <v>25733</v>
          </cell>
          <cell r="L51">
            <v>22183</v>
          </cell>
          <cell r="M51">
            <v>0</v>
          </cell>
        </row>
        <row r="56">
          <cell r="B56">
            <v>21127.28</v>
          </cell>
          <cell r="C56">
            <v>50548.979999999996</v>
          </cell>
          <cell r="D56">
            <v>49299.73</v>
          </cell>
          <cell r="E56">
            <v>55138.83</v>
          </cell>
          <cell r="F56">
            <v>52252.58</v>
          </cell>
          <cell r="G56">
            <v>62993.89</v>
          </cell>
          <cell r="H56">
            <v>63417.28</v>
          </cell>
          <cell r="I56">
            <v>60484.34</v>
          </cell>
          <cell r="J56">
            <v>60301.75</v>
          </cell>
          <cell r="K56">
            <v>52744.68</v>
          </cell>
          <cell r="L56">
            <v>48667.01</v>
          </cell>
          <cell r="M56">
            <v>53780.21</v>
          </cell>
        </row>
        <row r="65">
          <cell r="B65">
            <v>61573</v>
          </cell>
          <cell r="C65">
            <v>77394</v>
          </cell>
          <cell r="D65">
            <v>84160</v>
          </cell>
          <cell r="E65">
            <v>81342</v>
          </cell>
          <cell r="F65">
            <v>75420</v>
          </cell>
          <cell r="G65">
            <v>71320</v>
          </cell>
          <cell r="H65">
            <v>72346</v>
          </cell>
          <cell r="I65">
            <v>69427</v>
          </cell>
          <cell r="J65">
            <v>43708</v>
          </cell>
          <cell r="K65">
            <v>62777</v>
          </cell>
          <cell r="L65">
            <v>68231</v>
          </cell>
          <cell r="M65">
            <v>68871</v>
          </cell>
        </row>
        <row r="71">
          <cell r="B71">
            <v>32971</v>
          </cell>
          <cell r="C71">
            <v>31199</v>
          </cell>
          <cell r="D71">
            <v>39337</v>
          </cell>
          <cell r="E71">
            <v>39893</v>
          </cell>
          <cell r="F71">
            <v>46059</v>
          </cell>
          <cell r="G71">
            <v>45909</v>
          </cell>
          <cell r="H71">
            <v>43133</v>
          </cell>
          <cell r="I71">
            <v>44873</v>
          </cell>
          <cell r="J71">
            <v>38577</v>
          </cell>
          <cell r="K71">
            <v>36266</v>
          </cell>
          <cell r="L71">
            <v>38774</v>
          </cell>
          <cell r="M71">
            <v>34247</v>
          </cell>
        </row>
        <row r="75">
          <cell r="B75">
            <v>444</v>
          </cell>
          <cell r="C75">
            <v>573</v>
          </cell>
          <cell r="D75">
            <v>1338</v>
          </cell>
          <cell r="E75">
            <v>643</v>
          </cell>
          <cell r="F75">
            <v>1538</v>
          </cell>
          <cell r="G75">
            <v>965</v>
          </cell>
          <cell r="H75">
            <v>1039</v>
          </cell>
          <cell r="I75">
            <v>1380</v>
          </cell>
          <cell r="J75">
            <v>1028</v>
          </cell>
          <cell r="K75">
            <v>1104</v>
          </cell>
          <cell r="L75">
            <v>1327</v>
          </cell>
          <cell r="M75">
            <v>814</v>
          </cell>
        </row>
        <row r="76">
          <cell r="B76">
            <v>583</v>
          </cell>
          <cell r="C76">
            <v>581</v>
          </cell>
          <cell r="D76">
            <v>748</v>
          </cell>
          <cell r="E76">
            <v>728</v>
          </cell>
          <cell r="F76">
            <v>813</v>
          </cell>
          <cell r="G76">
            <v>1727</v>
          </cell>
          <cell r="H76">
            <v>899</v>
          </cell>
          <cell r="I76">
            <v>1422</v>
          </cell>
          <cell r="J76">
            <v>934</v>
          </cell>
          <cell r="K76">
            <v>776</v>
          </cell>
          <cell r="L76">
            <v>713</v>
          </cell>
          <cell r="M76">
            <v>617</v>
          </cell>
        </row>
        <row r="80">
          <cell r="B80">
            <v>22995</v>
          </cell>
          <cell r="C80">
            <v>18842</v>
          </cell>
          <cell r="D80">
            <v>24462</v>
          </cell>
          <cell r="E80">
            <v>22826</v>
          </cell>
          <cell r="F80">
            <v>27171</v>
          </cell>
          <cell r="G80">
            <v>26532</v>
          </cell>
          <cell r="H80">
            <v>25065</v>
          </cell>
          <cell r="I80">
            <v>25336</v>
          </cell>
          <cell r="J80">
            <v>20909</v>
          </cell>
          <cell r="K80">
            <v>20035</v>
          </cell>
          <cell r="L80">
            <v>22398</v>
          </cell>
          <cell r="M80">
            <v>20060</v>
          </cell>
        </row>
        <row r="81">
          <cell r="B81">
            <v>4706</v>
          </cell>
          <cell r="C81">
            <v>3043</v>
          </cell>
          <cell r="D81">
            <v>4044</v>
          </cell>
          <cell r="E81">
            <v>4700</v>
          </cell>
          <cell r="F81">
            <v>4871</v>
          </cell>
          <cell r="G81">
            <v>4695</v>
          </cell>
          <cell r="H81">
            <v>6010</v>
          </cell>
          <cell r="I81">
            <v>5295</v>
          </cell>
          <cell r="J81">
            <v>4601</v>
          </cell>
          <cell r="K81">
            <v>5596</v>
          </cell>
          <cell r="L81">
            <v>4713</v>
          </cell>
          <cell r="M81">
            <v>4087</v>
          </cell>
        </row>
        <row r="86">
          <cell r="B86">
            <v>0</v>
          </cell>
          <cell r="C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I87">
            <v>0</v>
          </cell>
          <cell r="J87">
            <v>0</v>
          </cell>
        </row>
        <row r="93">
          <cell r="B93">
            <v>534298.01</v>
          </cell>
          <cell r="C93">
            <v>512757.11</v>
          </cell>
          <cell r="D93">
            <v>586106.23</v>
          </cell>
          <cell r="E93">
            <v>605822.11</v>
          </cell>
          <cell r="F93">
            <v>682028.64</v>
          </cell>
          <cell r="G93">
            <v>665313.09</v>
          </cell>
          <cell r="H93">
            <v>648858.99</v>
          </cell>
          <cell r="I93">
            <v>669948.87</v>
          </cell>
          <cell r="J93">
            <v>610700.63</v>
          </cell>
          <cell r="K93">
            <v>591065.15</v>
          </cell>
          <cell r="L93">
            <v>618901.1</v>
          </cell>
          <cell r="M93">
            <v>582648.31</v>
          </cell>
        </row>
        <row r="94">
          <cell r="B94">
            <v>20099.64</v>
          </cell>
          <cell r="C94">
            <v>18986.44</v>
          </cell>
          <cell r="D94">
            <v>23888.17</v>
          </cell>
          <cell r="E94">
            <v>21531.9</v>
          </cell>
          <cell r="F94">
            <v>26458.42</v>
          </cell>
          <cell r="G94">
            <v>30183.86</v>
          </cell>
          <cell r="H94">
            <v>27847.98</v>
          </cell>
          <cell r="I94">
            <v>25443.17</v>
          </cell>
          <cell r="J94">
            <v>25330.1</v>
          </cell>
          <cell r="K94">
            <v>24494.23</v>
          </cell>
          <cell r="L94">
            <v>25160.87</v>
          </cell>
          <cell r="M94">
            <v>24036.19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B96">
            <v>5008.08</v>
          </cell>
          <cell r="C96">
            <v>6020.84</v>
          </cell>
          <cell r="D96">
            <v>15706.16</v>
          </cell>
          <cell r="E96">
            <v>7627.99</v>
          </cell>
          <cell r="F96">
            <v>18266.37</v>
          </cell>
          <cell r="G96">
            <v>10812.85</v>
          </cell>
          <cell r="H96">
            <v>12052.34</v>
          </cell>
          <cell r="I96">
            <v>16818.19</v>
          </cell>
          <cell r="J96">
            <v>11936.33</v>
          </cell>
          <cell r="K96">
            <v>12638.63</v>
          </cell>
          <cell r="L96">
            <v>16672.51</v>
          </cell>
          <cell r="M96">
            <v>9727.47</v>
          </cell>
        </row>
        <row r="97">
          <cell r="B97">
            <v>9604.64</v>
          </cell>
          <cell r="C97">
            <v>8651.35</v>
          </cell>
          <cell r="D97">
            <v>10866.83</v>
          </cell>
          <cell r="E97">
            <v>10410</v>
          </cell>
          <cell r="F97">
            <v>11834.66</v>
          </cell>
          <cell r="G97">
            <v>29924</v>
          </cell>
          <cell r="H97">
            <v>14615.52</v>
          </cell>
          <cell r="I97">
            <v>23639.56</v>
          </cell>
          <cell r="J97">
            <v>15210.7</v>
          </cell>
          <cell r="K97">
            <v>11827.77</v>
          </cell>
          <cell r="L97">
            <v>11188.69</v>
          </cell>
          <cell r="M97">
            <v>9179.77</v>
          </cell>
        </row>
        <row r="103"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E104">
            <v>91991.61</v>
          </cell>
          <cell r="F104">
            <v>9229.65</v>
          </cell>
          <cell r="G104">
            <v>13840.18</v>
          </cell>
          <cell r="H104">
            <v>172888.39</v>
          </cell>
          <cell r="I104">
            <v>15182.22</v>
          </cell>
          <cell r="J104">
            <v>0</v>
          </cell>
          <cell r="K104">
            <v>0</v>
          </cell>
          <cell r="M104">
            <v>0</v>
          </cell>
        </row>
        <row r="106">
          <cell r="B106">
            <v>15</v>
          </cell>
          <cell r="C106">
            <v>33</v>
          </cell>
          <cell r="D106">
            <v>35</v>
          </cell>
          <cell r="E106">
            <v>28</v>
          </cell>
          <cell r="F106">
            <v>25</v>
          </cell>
          <cell r="G106">
            <v>22</v>
          </cell>
          <cell r="H106">
            <v>22</v>
          </cell>
          <cell r="I106">
            <v>22</v>
          </cell>
          <cell r="J106">
            <v>35</v>
          </cell>
          <cell r="K106">
            <v>45</v>
          </cell>
          <cell r="L106">
            <v>28</v>
          </cell>
          <cell r="M106">
            <v>10</v>
          </cell>
        </row>
        <row r="107">
          <cell r="B107">
            <v>5</v>
          </cell>
          <cell r="C107">
            <v>22</v>
          </cell>
          <cell r="D107">
            <v>21</v>
          </cell>
          <cell r="E107">
            <v>17</v>
          </cell>
          <cell r="F107">
            <v>8</v>
          </cell>
          <cell r="G107">
            <v>18</v>
          </cell>
          <cell r="H107">
            <v>18</v>
          </cell>
          <cell r="I107">
            <v>18</v>
          </cell>
          <cell r="J107">
            <v>15</v>
          </cell>
          <cell r="K107">
            <v>32</v>
          </cell>
          <cell r="L107">
            <v>17</v>
          </cell>
          <cell r="M107">
            <v>3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M108">
            <v>0</v>
          </cell>
        </row>
        <row r="111">
          <cell r="B111">
            <v>2597</v>
          </cell>
          <cell r="C111">
            <v>2600</v>
          </cell>
          <cell r="D111">
            <v>2601</v>
          </cell>
          <cell r="E111">
            <v>2604</v>
          </cell>
          <cell r="F111">
            <v>2608</v>
          </cell>
          <cell r="G111">
            <v>2610</v>
          </cell>
          <cell r="H111">
            <v>2621</v>
          </cell>
          <cell r="I111">
            <v>2631</v>
          </cell>
          <cell r="J111">
            <v>2633</v>
          </cell>
          <cell r="K111">
            <v>2636</v>
          </cell>
          <cell r="L111">
            <v>2648</v>
          </cell>
          <cell r="M111">
            <v>2650</v>
          </cell>
        </row>
        <row r="156">
          <cell r="B156">
            <v>14</v>
          </cell>
          <cell r="C156">
            <v>14</v>
          </cell>
          <cell r="D156">
            <v>14</v>
          </cell>
          <cell r="E156">
            <v>14</v>
          </cell>
          <cell r="F156">
            <v>14</v>
          </cell>
          <cell r="G156">
            <v>14</v>
          </cell>
          <cell r="H156">
            <v>14</v>
          </cell>
          <cell r="I156">
            <v>14</v>
          </cell>
          <cell r="J156">
            <v>14</v>
          </cell>
          <cell r="K156">
            <v>14</v>
          </cell>
          <cell r="L156">
            <v>14</v>
          </cell>
          <cell r="M156">
            <v>14</v>
          </cell>
        </row>
        <row r="158">
          <cell r="B158">
            <v>1660</v>
          </cell>
          <cell r="C158">
            <v>1528</v>
          </cell>
          <cell r="D158">
            <v>1712</v>
          </cell>
          <cell r="E158">
            <v>1618</v>
          </cell>
          <cell r="F158">
            <v>1659</v>
          </cell>
          <cell r="G158">
            <v>1519</v>
          </cell>
          <cell r="H158">
            <v>1674</v>
          </cell>
          <cell r="I158">
            <v>1538</v>
          </cell>
          <cell r="J158">
            <v>1527</v>
          </cell>
          <cell r="K158">
            <v>1538</v>
          </cell>
          <cell r="L158">
            <v>1715</v>
          </cell>
          <cell r="M158">
            <v>1577</v>
          </cell>
        </row>
        <row r="159">
          <cell r="B159">
            <v>701</v>
          </cell>
          <cell r="C159">
            <v>704</v>
          </cell>
          <cell r="D159">
            <v>704</v>
          </cell>
          <cell r="E159">
            <v>702</v>
          </cell>
          <cell r="F159">
            <v>706</v>
          </cell>
          <cell r="G159">
            <v>709</v>
          </cell>
          <cell r="H159">
            <v>711</v>
          </cell>
          <cell r="I159">
            <v>715</v>
          </cell>
          <cell r="J159">
            <v>714</v>
          </cell>
          <cell r="K159">
            <v>717</v>
          </cell>
          <cell r="L159">
            <v>717</v>
          </cell>
          <cell r="M159">
            <v>716</v>
          </cell>
        </row>
        <row r="187">
          <cell r="B187">
            <v>4</v>
          </cell>
          <cell r="C187">
            <v>4</v>
          </cell>
          <cell r="D187">
            <v>4</v>
          </cell>
          <cell r="E187">
            <v>4</v>
          </cell>
          <cell r="F187">
            <v>4</v>
          </cell>
          <cell r="G187">
            <v>4</v>
          </cell>
          <cell r="H187">
            <v>4</v>
          </cell>
          <cell r="I187">
            <v>4</v>
          </cell>
          <cell r="J187">
            <v>4</v>
          </cell>
          <cell r="K187">
            <v>4</v>
          </cell>
          <cell r="L187">
            <v>4</v>
          </cell>
          <cell r="M187">
            <v>4</v>
          </cell>
        </row>
        <row r="188"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</row>
        <row r="189">
          <cell r="B189">
            <v>1</v>
          </cell>
          <cell r="C189">
            <v>1</v>
          </cell>
          <cell r="D189">
            <v>1</v>
          </cell>
          <cell r="E189">
            <v>1</v>
          </cell>
          <cell r="F189">
            <v>1</v>
          </cell>
          <cell r="G189">
            <v>1</v>
          </cell>
          <cell r="H189">
            <v>1</v>
          </cell>
          <cell r="I189">
            <v>1</v>
          </cell>
          <cell r="J189">
            <v>1</v>
          </cell>
          <cell r="K189">
            <v>1</v>
          </cell>
          <cell r="L189">
            <v>1</v>
          </cell>
          <cell r="M189">
            <v>1</v>
          </cell>
        </row>
        <row r="190"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</row>
        <row r="191">
          <cell r="B191">
            <v>6</v>
          </cell>
          <cell r="C191">
            <v>6</v>
          </cell>
          <cell r="D191">
            <v>6</v>
          </cell>
          <cell r="E191">
            <v>6</v>
          </cell>
          <cell r="F191">
            <v>6</v>
          </cell>
          <cell r="G191">
            <v>6</v>
          </cell>
          <cell r="H191">
            <v>6</v>
          </cell>
          <cell r="I191">
            <v>6</v>
          </cell>
          <cell r="J191">
            <v>6</v>
          </cell>
          <cell r="K191">
            <v>6</v>
          </cell>
          <cell r="L191">
            <v>6</v>
          </cell>
          <cell r="M191">
            <v>6</v>
          </cell>
        </row>
        <row r="192"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</row>
        <row r="193"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</row>
        <row r="194"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</row>
        <row r="203">
          <cell r="B203">
            <v>2848</v>
          </cell>
          <cell r="C203">
            <v>2848</v>
          </cell>
          <cell r="D203">
            <v>2865</v>
          </cell>
          <cell r="E203">
            <v>2866</v>
          </cell>
          <cell r="F203">
            <v>2869</v>
          </cell>
          <cell r="G203">
            <v>2872</v>
          </cell>
          <cell r="H203">
            <v>2879</v>
          </cell>
          <cell r="I203">
            <v>2892</v>
          </cell>
          <cell r="J203">
            <v>2893</v>
          </cell>
          <cell r="K203">
            <v>2896</v>
          </cell>
          <cell r="L203">
            <v>2905</v>
          </cell>
          <cell r="M203">
            <v>2908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Parametros"/>
      <sheetName val="Inflación"/>
      <sheetName val="Efic. Global "/>
      <sheetName val="C.N.A."/>
      <sheetName val="Evaluacion"/>
      <sheetName val="Total ctas."/>
      <sheetName val="Concen."/>
      <sheetName val="Edo. Activ."/>
      <sheetName val="Fac-cob"/>
      <sheetName val="RESUMEN GASTOS"/>
      <sheetName val="Gastos de Admin."/>
      <sheetName val="Gastos de Comer."/>
      <sheetName val="Gastos de Oper."/>
      <sheetName val="Gastos de Saneam."/>
      <sheetName val="Inversiones"/>
      <sheetName val="Creditos"/>
      <sheetName val="Ingresos"/>
      <sheetName val="Serv. Med. Dom"/>
      <sheetName val="Tarifas serv med Dom"/>
      <sheetName val="Serv. Med. Com"/>
      <sheetName val="Tarifas serv med Com"/>
      <sheetName val="Serv. Med. ind"/>
      <sheetName val="Tarifas serv med ind"/>
      <sheetName val="Serv. Med. Esc"/>
      <sheetName val="Serv. Med. Pub"/>
      <sheetName val="Cuota fija"/>
      <sheetName val="Estructura"/>
      <sheetName val="Sueldo(Pl-Ad)"/>
      <sheetName val="Sueldo(Ev-Ad)"/>
      <sheetName val="Sueldo(Pl-Co)"/>
      <sheetName val="Sueldo(Ev-Co)"/>
      <sheetName val="Sueldo(Pl-Op)"/>
      <sheetName val="Sueldo(Ev-Op)"/>
      <sheetName val="Sueldo(Pl-Pt)"/>
      <sheetName val="Sueldo(Ev-Pt)"/>
      <sheetName val="Sueldo(Pensi)"/>
      <sheetName val="C.F.E."/>
      <sheetName val="Personal"/>
      <sheetName val="Activos U"/>
      <sheetName val="Activos $"/>
    </sheetNames>
    <sheetDataSet>
      <sheetData sheetId="11">
        <row r="234">
          <cell r="H234">
            <v>152009798.40846276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B230"/>
  <sheetViews>
    <sheetView tabSelected="1" zoomScalePageLayoutView="0" workbookViewId="0" topLeftCell="A217">
      <selection activeCell="L230" sqref="L230"/>
    </sheetView>
  </sheetViews>
  <sheetFormatPr defaultColWidth="11.421875" defaultRowHeight="15"/>
  <cols>
    <col min="1" max="1" width="7.8515625" style="3" customWidth="1"/>
    <col min="2" max="2" width="21.421875" style="4" customWidth="1"/>
    <col min="3" max="3" width="38.140625" style="3" customWidth="1"/>
    <col min="4" max="9" width="14.00390625" style="2" customWidth="1"/>
    <col min="10" max="10" width="13.8515625" style="2" customWidth="1"/>
    <col min="11" max="11" width="13.140625" style="2" customWidth="1"/>
    <col min="12" max="12" width="14.28125" style="2" customWidth="1"/>
    <col min="13" max="13" width="14.421875" style="2" customWidth="1"/>
    <col min="14" max="14" width="13.00390625" style="2" customWidth="1"/>
    <col min="15" max="15" width="13.57421875" style="2" customWidth="1"/>
    <col min="16" max="16" width="3.57421875" style="1" customWidth="1"/>
    <col min="17" max="16384" width="11.421875" style="2" customWidth="1"/>
  </cols>
  <sheetData>
    <row r="1" spans="1:15" ht="11.25">
      <c r="A1" s="356" t="s">
        <v>138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</row>
    <row r="2" spans="1:15" ht="11.25">
      <c r="A2" s="356"/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</row>
    <row r="3" spans="1:15" ht="11.25">
      <c r="A3" s="356"/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</row>
    <row r="4" spans="1:15" ht="11.25">
      <c r="A4" s="356"/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</row>
    <row r="5" ht="15.75" thickBot="1"/>
    <row r="6" spans="1:16" s="9" customFormat="1" ht="15.75" thickBot="1">
      <c r="A6" s="5" t="s">
        <v>0</v>
      </c>
      <c r="B6" s="357" t="s">
        <v>1</v>
      </c>
      <c r="C6" s="358"/>
      <c r="D6" s="6" t="s">
        <v>2</v>
      </c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7" t="s">
        <v>11</v>
      </c>
      <c r="N6" s="7" t="s">
        <v>12</v>
      </c>
      <c r="O6" s="7" t="s">
        <v>13</v>
      </c>
      <c r="P6" s="8"/>
    </row>
    <row r="7" spans="1:16" ht="15">
      <c r="A7" s="351" t="s">
        <v>14</v>
      </c>
      <c r="B7" s="336" t="s">
        <v>15</v>
      </c>
      <c r="C7" s="10" t="s">
        <v>16</v>
      </c>
      <c r="D7" s="11">
        <f>+'[1]PIGOO'!B65</f>
        <v>61573</v>
      </c>
      <c r="E7" s="11">
        <f>+'[1]PIGOO'!C65</f>
        <v>77394</v>
      </c>
      <c r="F7" s="11">
        <f>+'[1]PIGOO'!D65</f>
        <v>84160</v>
      </c>
      <c r="G7" s="11">
        <f>+'[1]PIGOO'!E65</f>
        <v>81342</v>
      </c>
      <c r="H7" s="11">
        <f>+'[1]PIGOO'!F65</f>
        <v>75420</v>
      </c>
      <c r="I7" s="11">
        <f>+'[1]PIGOO'!G65</f>
        <v>71320</v>
      </c>
      <c r="J7" s="11">
        <f>+'[1]PIGOO'!H65</f>
        <v>72346</v>
      </c>
      <c r="K7" s="11">
        <f>+'[1]PIGOO'!I65</f>
        <v>69427</v>
      </c>
      <c r="L7" s="11">
        <f>+'[1]PIGOO'!J65</f>
        <v>43708</v>
      </c>
      <c r="M7" s="11">
        <f>+'[1]PIGOO'!K65</f>
        <v>62777</v>
      </c>
      <c r="N7" s="11">
        <f>+'[1]PIGOO'!L65</f>
        <v>68231</v>
      </c>
      <c r="O7" s="11">
        <f>+'[1]PIGOO'!M65</f>
        <v>68871</v>
      </c>
      <c r="P7" s="12">
        <v>1</v>
      </c>
    </row>
    <row r="8" spans="1:15" ht="15.75" thickBot="1">
      <c r="A8" s="352"/>
      <c r="B8" s="294"/>
      <c r="C8" s="13" t="s">
        <v>17</v>
      </c>
      <c r="D8" s="14">
        <v>43514</v>
      </c>
      <c r="E8" s="15">
        <v>50811</v>
      </c>
      <c r="F8" s="15">
        <v>54626</v>
      </c>
      <c r="G8" s="16">
        <v>50734</v>
      </c>
      <c r="H8" s="16">
        <v>63753</v>
      </c>
      <c r="I8" s="17">
        <v>35276</v>
      </c>
      <c r="J8" s="17">
        <v>40612</v>
      </c>
      <c r="K8" s="18">
        <v>55692</v>
      </c>
      <c r="L8" s="15">
        <v>53825</v>
      </c>
      <c r="M8" s="15">
        <v>52896</v>
      </c>
      <c r="N8" s="15">
        <v>77035</v>
      </c>
      <c r="O8" s="15">
        <v>71396</v>
      </c>
    </row>
    <row r="9" spans="2:15" ht="15">
      <c r="B9" s="294"/>
      <c r="C9" s="19" t="s">
        <v>18</v>
      </c>
      <c r="D9" s="20">
        <f aca="true" t="shared" si="0" ref="D9:O9">(D7/D8)-1</f>
        <v>0.4150158569655742</v>
      </c>
      <c r="E9" s="20">
        <f t="shared" si="0"/>
        <v>0.5231741158410581</v>
      </c>
      <c r="F9" s="20">
        <f t="shared" si="0"/>
        <v>0.5406582945849963</v>
      </c>
      <c r="G9" s="20">
        <f t="shared" si="0"/>
        <v>0.6033035045531596</v>
      </c>
      <c r="H9" s="20">
        <f t="shared" si="0"/>
        <v>0.18300315279280976</v>
      </c>
      <c r="I9" s="20">
        <f t="shared" si="0"/>
        <v>1.0217711758702799</v>
      </c>
      <c r="J9" s="20">
        <f t="shared" si="0"/>
        <v>0.7813946616763519</v>
      </c>
      <c r="K9" s="21">
        <f t="shared" si="0"/>
        <v>0.2466242907419378</v>
      </c>
      <c r="L9" s="20">
        <f t="shared" si="0"/>
        <v>-0.18796098467254996</v>
      </c>
      <c r="M9" s="20">
        <f t="shared" si="0"/>
        <v>0.18680051421657584</v>
      </c>
      <c r="N9" s="20">
        <f t="shared" si="0"/>
        <v>-0.11428571428571432</v>
      </c>
      <c r="O9" s="20">
        <f t="shared" si="0"/>
        <v>-0.035366126953890964</v>
      </c>
    </row>
    <row r="10" spans="2:15" ht="15">
      <c r="B10" s="294"/>
      <c r="C10" s="22" t="s">
        <v>19</v>
      </c>
      <c r="D10" s="23">
        <f aca="true" t="shared" si="1" ref="D10:O10">(D11/D12)-1</f>
        <v>0.4150158569655742</v>
      </c>
      <c r="E10" s="23">
        <f t="shared" si="1"/>
        <v>0.4732785581765173</v>
      </c>
      <c r="F10" s="23">
        <f t="shared" si="1"/>
        <v>0.4979892716396668</v>
      </c>
      <c r="G10" s="23">
        <f t="shared" si="1"/>
        <v>0.5247464756992264</v>
      </c>
      <c r="H10" s="23">
        <f t="shared" si="1"/>
        <v>0.44204328912305746</v>
      </c>
      <c r="I10" s="23">
        <f t="shared" si="1"/>
        <v>0.5105050315686577</v>
      </c>
      <c r="J10" s="23">
        <f t="shared" si="1"/>
        <v>0.5429262714911325</v>
      </c>
      <c r="K10" s="24">
        <f t="shared" si="1"/>
        <v>0.5011518462449813</v>
      </c>
      <c r="L10" s="23">
        <f t="shared" si="1"/>
        <v>0.41851382331906706</v>
      </c>
      <c r="M10" s="23">
        <f t="shared" si="1"/>
        <v>0.3940853710793859</v>
      </c>
      <c r="N10" s="23">
        <f t="shared" si="1"/>
        <v>0.3264210209857388</v>
      </c>
      <c r="O10" s="23">
        <f t="shared" si="1"/>
        <v>0.28669271113708716</v>
      </c>
    </row>
    <row r="11" spans="2:15" ht="15">
      <c r="B11" s="294"/>
      <c r="C11" s="19" t="s">
        <v>20</v>
      </c>
      <c r="D11" s="25">
        <f>+D7</f>
        <v>61573</v>
      </c>
      <c r="E11" s="25">
        <f>D11+E7</f>
        <v>138967</v>
      </c>
      <c r="F11" s="25">
        <f>E11+F7</f>
        <v>223127</v>
      </c>
      <c r="G11" s="25">
        <f aca="true" t="shared" si="2" ref="G11:O12">F11+G7</f>
        <v>304469</v>
      </c>
      <c r="H11" s="25">
        <f t="shared" si="2"/>
        <v>379889</v>
      </c>
      <c r="I11" s="25">
        <f t="shared" si="2"/>
        <v>451209</v>
      </c>
      <c r="J11" s="25">
        <f t="shared" si="2"/>
        <v>523555</v>
      </c>
      <c r="K11" s="25">
        <f t="shared" si="2"/>
        <v>592982</v>
      </c>
      <c r="L11" s="25">
        <f t="shared" si="2"/>
        <v>636690</v>
      </c>
      <c r="M11" s="25">
        <f t="shared" si="2"/>
        <v>699467</v>
      </c>
      <c r="N11" s="25">
        <f t="shared" si="2"/>
        <v>767698</v>
      </c>
      <c r="O11" s="25">
        <f t="shared" si="2"/>
        <v>836569</v>
      </c>
    </row>
    <row r="12" spans="2:15" ht="15.75" thickBot="1">
      <c r="B12" s="337"/>
      <c r="C12" s="26" t="s">
        <v>21</v>
      </c>
      <c r="D12" s="15">
        <f>+D8</f>
        <v>43514</v>
      </c>
      <c r="E12" s="15">
        <f>D12+E8</f>
        <v>94325</v>
      </c>
      <c r="F12" s="15">
        <f>E12+F8</f>
        <v>148951</v>
      </c>
      <c r="G12" s="15">
        <f>F12+G8</f>
        <v>199685</v>
      </c>
      <c r="H12" s="15">
        <f>G12+H8</f>
        <v>263438</v>
      </c>
      <c r="I12" s="15">
        <f>H12+I8</f>
        <v>298714</v>
      </c>
      <c r="J12" s="15">
        <f t="shared" si="2"/>
        <v>339326</v>
      </c>
      <c r="K12" s="15">
        <f t="shared" si="2"/>
        <v>395018</v>
      </c>
      <c r="L12" s="15">
        <f t="shared" si="2"/>
        <v>448843</v>
      </c>
      <c r="M12" s="15">
        <f t="shared" si="2"/>
        <v>501739</v>
      </c>
      <c r="N12" s="15">
        <f t="shared" si="2"/>
        <v>578774</v>
      </c>
      <c r="O12" s="15">
        <f t="shared" si="2"/>
        <v>650170</v>
      </c>
    </row>
    <row r="13" spans="1:16" ht="15">
      <c r="A13" s="351" t="s">
        <v>14</v>
      </c>
      <c r="B13" s="322" t="s">
        <v>22</v>
      </c>
      <c r="C13" s="10" t="s">
        <v>16</v>
      </c>
      <c r="D13" s="27">
        <f>+'[1]PIGOO'!B71</f>
        <v>32971</v>
      </c>
      <c r="E13" s="27">
        <f>+'[1]PIGOO'!C71</f>
        <v>31199</v>
      </c>
      <c r="F13" s="27">
        <f>+'[1]PIGOO'!D71</f>
        <v>39337</v>
      </c>
      <c r="G13" s="27">
        <f>+'[1]PIGOO'!E71</f>
        <v>39893</v>
      </c>
      <c r="H13" s="27">
        <f>+'[1]PIGOO'!F71</f>
        <v>46059</v>
      </c>
      <c r="I13" s="27">
        <f>+'[1]PIGOO'!G71</f>
        <v>45909</v>
      </c>
      <c r="J13" s="27">
        <f>+'[1]PIGOO'!H71</f>
        <v>43133</v>
      </c>
      <c r="K13" s="27">
        <f>+'[1]PIGOO'!I71</f>
        <v>44873</v>
      </c>
      <c r="L13" s="27">
        <f>+'[1]PIGOO'!J71</f>
        <v>38577</v>
      </c>
      <c r="M13" s="27">
        <f>+'[1]PIGOO'!K71</f>
        <v>36266</v>
      </c>
      <c r="N13" s="27">
        <f>+'[1]PIGOO'!L71</f>
        <v>38774</v>
      </c>
      <c r="O13" s="27">
        <f>+'[1]PIGOO'!M71</f>
        <v>34247</v>
      </c>
      <c r="P13" s="12">
        <v>2</v>
      </c>
    </row>
    <row r="14" spans="1:15" ht="15.75" thickBot="1">
      <c r="A14" s="352"/>
      <c r="B14" s="323"/>
      <c r="C14" s="28" t="s">
        <v>17</v>
      </c>
      <c r="D14" s="29">
        <v>28418</v>
      </c>
      <c r="E14" s="30">
        <v>29299</v>
      </c>
      <c r="F14" s="30">
        <v>35571</v>
      </c>
      <c r="G14" s="30">
        <v>36884</v>
      </c>
      <c r="H14" s="31">
        <v>34596</v>
      </c>
      <c r="I14" s="30">
        <v>44914</v>
      </c>
      <c r="J14" s="30">
        <v>36815</v>
      </c>
      <c r="K14" s="32">
        <v>37365</v>
      </c>
      <c r="L14" s="30">
        <v>35209</v>
      </c>
      <c r="M14" s="30">
        <v>31167</v>
      </c>
      <c r="N14" s="30">
        <v>32849</v>
      </c>
      <c r="O14" s="30">
        <v>32374</v>
      </c>
    </row>
    <row r="15" spans="2:15" ht="15">
      <c r="B15" s="323"/>
      <c r="C15" s="19" t="s">
        <v>18</v>
      </c>
      <c r="D15" s="20">
        <f>(D13/D14)-1</f>
        <v>0.1602153564642128</v>
      </c>
      <c r="E15" s="20">
        <f aca="true" t="shared" si="3" ref="E15:J15">(E13/E14)-1</f>
        <v>0.06484862964606308</v>
      </c>
      <c r="F15" s="20">
        <f t="shared" si="3"/>
        <v>0.10587276151921499</v>
      </c>
      <c r="G15" s="20">
        <f t="shared" si="3"/>
        <v>0.08158008892744828</v>
      </c>
      <c r="H15" s="20">
        <f t="shared" si="3"/>
        <v>0.33133888310787385</v>
      </c>
      <c r="I15" s="20">
        <f t="shared" si="3"/>
        <v>0.022153448813287513</v>
      </c>
      <c r="J15" s="20">
        <f t="shared" si="3"/>
        <v>0.17161483091131324</v>
      </c>
      <c r="K15" s="21">
        <f>(K13/K14)-1</f>
        <v>0.20093670547303621</v>
      </c>
      <c r="L15" s="20">
        <f>(L13/L14)-1</f>
        <v>0.0956573603340054</v>
      </c>
      <c r="M15" s="20">
        <f>(M13/M14)-1</f>
        <v>0.16360252831520516</v>
      </c>
      <c r="N15" s="20">
        <f>(N13/N14)-1</f>
        <v>0.18037078754299984</v>
      </c>
      <c r="O15" s="20">
        <f>(O13/O14)-1</f>
        <v>0.05785506888243663</v>
      </c>
    </row>
    <row r="16" spans="2:15" ht="15">
      <c r="B16" s="323"/>
      <c r="C16" s="33" t="s">
        <v>19</v>
      </c>
      <c r="D16" s="34">
        <f>(D17/D18)-1</f>
        <v>0.1602153564642128</v>
      </c>
      <c r="E16" s="34">
        <f aca="true" t="shared" si="4" ref="E16:J16">(E17/E18)-1</f>
        <v>0.11180414782473092</v>
      </c>
      <c r="F16" s="34">
        <f t="shared" si="4"/>
        <v>0.1095424920675756</v>
      </c>
      <c r="G16" s="34">
        <f t="shared" si="4"/>
        <v>0.10161939587622526</v>
      </c>
      <c r="H16" s="34">
        <f t="shared" si="4"/>
        <v>0.14985312682074192</v>
      </c>
      <c r="I16" s="34">
        <f t="shared" si="4"/>
        <v>0.12249978538930373</v>
      </c>
      <c r="J16" s="34">
        <f t="shared" si="4"/>
        <v>0.12983525154464348</v>
      </c>
      <c r="K16" s="35">
        <f>(K17/K18)-1</f>
        <v>0.13919439727755045</v>
      </c>
      <c r="L16" s="34">
        <f>(L17/L18)-1</f>
        <v>0.13439015140830723</v>
      </c>
      <c r="M16" s="34">
        <f>(M17/M18)-1</f>
        <v>0.1369897041440391</v>
      </c>
      <c r="N16" s="34">
        <f>(N17/N18)-1</f>
        <v>0.14070955161621246</v>
      </c>
      <c r="O16" s="34">
        <f>(O17/O18)-1</f>
        <v>0.13425327527734243</v>
      </c>
    </row>
    <row r="17" spans="2:15" ht="15">
      <c r="B17" s="323"/>
      <c r="C17" s="19" t="s">
        <v>20</v>
      </c>
      <c r="D17" s="25">
        <f>D13</f>
        <v>32971</v>
      </c>
      <c r="E17" s="25">
        <f aca="true" t="shared" si="5" ref="E17:O18">D17+E13</f>
        <v>64170</v>
      </c>
      <c r="F17" s="25">
        <f t="shared" si="5"/>
        <v>103507</v>
      </c>
      <c r="G17" s="25">
        <f t="shared" si="5"/>
        <v>143400</v>
      </c>
      <c r="H17" s="25">
        <f t="shared" si="5"/>
        <v>189459</v>
      </c>
      <c r="I17" s="25">
        <f t="shared" si="5"/>
        <v>235368</v>
      </c>
      <c r="J17" s="25">
        <f t="shared" si="5"/>
        <v>278501</v>
      </c>
      <c r="K17" s="25">
        <f t="shared" si="5"/>
        <v>323374</v>
      </c>
      <c r="L17" s="25">
        <f t="shared" si="5"/>
        <v>361951</v>
      </c>
      <c r="M17" s="25">
        <f t="shared" si="5"/>
        <v>398217</v>
      </c>
      <c r="N17" s="25">
        <f t="shared" si="5"/>
        <v>436991</v>
      </c>
      <c r="O17" s="25">
        <f t="shared" si="5"/>
        <v>471238</v>
      </c>
    </row>
    <row r="18" spans="2:15" ht="15.75" thickBot="1">
      <c r="B18" s="324"/>
      <c r="C18" s="36" t="s">
        <v>21</v>
      </c>
      <c r="D18" s="30">
        <f>D14</f>
        <v>28418</v>
      </c>
      <c r="E18" s="30">
        <f t="shared" si="5"/>
        <v>57717</v>
      </c>
      <c r="F18" s="30">
        <f t="shared" si="5"/>
        <v>93288</v>
      </c>
      <c r="G18" s="30">
        <f t="shared" si="5"/>
        <v>130172</v>
      </c>
      <c r="H18" s="30">
        <f t="shared" si="5"/>
        <v>164768</v>
      </c>
      <c r="I18" s="30">
        <f t="shared" si="5"/>
        <v>209682</v>
      </c>
      <c r="J18" s="30">
        <f t="shared" si="5"/>
        <v>246497</v>
      </c>
      <c r="K18" s="30">
        <f t="shared" si="5"/>
        <v>283862</v>
      </c>
      <c r="L18" s="30">
        <f t="shared" si="5"/>
        <v>319071</v>
      </c>
      <c r="M18" s="30">
        <f t="shared" si="5"/>
        <v>350238</v>
      </c>
      <c r="N18" s="30">
        <f t="shared" si="5"/>
        <v>383087</v>
      </c>
      <c r="O18" s="30">
        <f t="shared" si="5"/>
        <v>415461</v>
      </c>
    </row>
    <row r="19" spans="1:16" ht="15" customHeight="1">
      <c r="A19" s="351" t="s">
        <v>14</v>
      </c>
      <c r="B19" s="322" t="s">
        <v>23</v>
      </c>
      <c r="C19" s="10" t="s">
        <v>16</v>
      </c>
      <c r="D19" s="27">
        <f>+'[1]PIGOO'!B75+'[1]PIGOO'!B76</f>
        <v>1027</v>
      </c>
      <c r="E19" s="27">
        <f>+'[1]PIGOO'!C75+'[1]PIGOO'!C76</f>
        <v>1154</v>
      </c>
      <c r="F19" s="27">
        <f>+'[1]PIGOO'!D75+'[1]PIGOO'!D76</f>
        <v>2086</v>
      </c>
      <c r="G19" s="27">
        <f>+'[1]PIGOO'!E75+'[1]PIGOO'!E76</f>
        <v>1371</v>
      </c>
      <c r="H19" s="27">
        <f>+'[1]PIGOO'!F75+'[1]PIGOO'!F76</f>
        <v>2351</v>
      </c>
      <c r="I19" s="27">
        <f>+'[1]PIGOO'!G75+'[1]PIGOO'!G76</f>
        <v>2692</v>
      </c>
      <c r="J19" s="27">
        <f>+'[1]PIGOO'!H75+'[1]PIGOO'!H76</f>
        <v>1938</v>
      </c>
      <c r="K19" s="27">
        <f>+'[1]PIGOO'!I75+'[1]PIGOO'!I76</f>
        <v>2802</v>
      </c>
      <c r="L19" s="27">
        <f>+'[1]PIGOO'!J75+'[1]PIGOO'!J76</f>
        <v>1962</v>
      </c>
      <c r="M19" s="27">
        <f>+'[1]PIGOO'!K75+'[1]PIGOO'!K76</f>
        <v>1880</v>
      </c>
      <c r="N19" s="27">
        <f>+'[1]PIGOO'!L75+'[1]PIGOO'!L76</f>
        <v>2040</v>
      </c>
      <c r="O19" s="27">
        <f>+'[1]PIGOO'!M75+'[1]PIGOO'!M76</f>
        <v>1431</v>
      </c>
      <c r="P19" s="12">
        <v>22</v>
      </c>
    </row>
    <row r="20" spans="1:15" ht="15.75" thickBot="1">
      <c r="A20" s="352"/>
      <c r="B20" s="323"/>
      <c r="C20" s="28" t="s">
        <v>17</v>
      </c>
      <c r="D20" s="29">
        <v>1159</v>
      </c>
      <c r="E20" s="30">
        <v>1020</v>
      </c>
      <c r="F20" s="30">
        <v>1617</v>
      </c>
      <c r="G20" s="30">
        <v>1812</v>
      </c>
      <c r="H20" s="31">
        <v>1494</v>
      </c>
      <c r="I20" s="30">
        <v>2354</v>
      </c>
      <c r="J20" s="30">
        <v>2033</v>
      </c>
      <c r="K20" s="32">
        <v>2240</v>
      </c>
      <c r="L20" s="30">
        <v>1395</v>
      </c>
      <c r="M20" s="30">
        <v>1202</v>
      </c>
      <c r="N20" s="30">
        <v>1303</v>
      </c>
      <c r="O20" s="30">
        <v>1187</v>
      </c>
    </row>
    <row r="21" spans="2:15" ht="15">
      <c r="B21" s="323"/>
      <c r="C21" s="19" t="s">
        <v>18</v>
      </c>
      <c r="D21" s="20">
        <f>(D19/D20)-1</f>
        <v>-0.11389128559102679</v>
      </c>
      <c r="E21" s="20">
        <f aca="true" t="shared" si="6" ref="E21:J21">(E19/E20)-1</f>
        <v>0.13137254901960782</v>
      </c>
      <c r="F21" s="20">
        <f t="shared" si="6"/>
        <v>0.2900432900432901</v>
      </c>
      <c r="G21" s="20">
        <f t="shared" si="6"/>
        <v>-0.24337748344370858</v>
      </c>
      <c r="H21" s="20">
        <f t="shared" si="6"/>
        <v>0.5736278447121821</v>
      </c>
      <c r="I21" s="20">
        <f t="shared" si="6"/>
        <v>0.1435853865760408</v>
      </c>
      <c r="J21" s="20">
        <f t="shared" si="6"/>
        <v>-0.04672897196261683</v>
      </c>
      <c r="K21" s="21">
        <f>(K19/K20)-1</f>
        <v>0.25089285714285725</v>
      </c>
      <c r="L21" s="20">
        <f>(L19/L20)-1</f>
        <v>0.40645161290322585</v>
      </c>
      <c r="M21" s="20">
        <f>(M19/M20)-1</f>
        <v>0.5640599001663893</v>
      </c>
      <c r="N21" s="20">
        <f>(N19/N20)-1</f>
        <v>0.5656178050652341</v>
      </c>
      <c r="O21" s="20">
        <f>(O19/O20)-1</f>
        <v>0.20556023588879535</v>
      </c>
    </row>
    <row r="22" spans="2:15" ht="15">
      <c r="B22" s="323"/>
      <c r="C22" s="33" t="s">
        <v>19</v>
      </c>
      <c r="D22" s="34">
        <f>(D23/D24)-1</f>
        <v>-0.11389128559102679</v>
      </c>
      <c r="E22" s="34">
        <f aca="true" t="shared" si="7" ref="E22:J22">(E23/E24)-1</f>
        <v>0.0009178522257915489</v>
      </c>
      <c r="F22" s="34">
        <f t="shared" si="7"/>
        <v>0.12407797681770294</v>
      </c>
      <c r="G22" s="34">
        <f t="shared" si="7"/>
        <v>0.005349500713266675</v>
      </c>
      <c r="H22" s="34">
        <f t="shared" si="7"/>
        <v>0.12489439594480434</v>
      </c>
      <c r="I22" s="34">
        <f t="shared" si="7"/>
        <v>0.12954737732656518</v>
      </c>
      <c r="J22" s="34">
        <f t="shared" si="7"/>
        <v>0.09835494821133262</v>
      </c>
      <c r="K22" s="35">
        <f>(K23/K24)-1</f>
        <v>0.12324277077718704</v>
      </c>
      <c r="L22" s="34">
        <f>(L23/L24)-1</f>
        <v>0.14936524728907696</v>
      </c>
      <c r="M22" s="34">
        <f>(M23/M24)-1</f>
        <v>0.17989709665564124</v>
      </c>
      <c r="N22" s="34">
        <f>(N23/N24)-1</f>
        <v>0.2084066027568212</v>
      </c>
      <c r="O22" s="34">
        <f>(O23/O24)-1</f>
        <v>0.20822704081632648</v>
      </c>
    </row>
    <row r="23" spans="2:15" ht="15">
      <c r="B23" s="323"/>
      <c r="C23" s="19" t="s">
        <v>20</v>
      </c>
      <c r="D23" s="25">
        <f>D19</f>
        <v>1027</v>
      </c>
      <c r="E23" s="25">
        <f aca="true" t="shared" si="8" ref="E23:O24">D23+E19</f>
        <v>2181</v>
      </c>
      <c r="F23" s="25">
        <f t="shared" si="8"/>
        <v>4267</v>
      </c>
      <c r="G23" s="25">
        <f t="shared" si="8"/>
        <v>5638</v>
      </c>
      <c r="H23" s="25">
        <f t="shared" si="8"/>
        <v>7989</v>
      </c>
      <c r="I23" s="25">
        <f t="shared" si="8"/>
        <v>10681</v>
      </c>
      <c r="J23" s="25">
        <f t="shared" si="8"/>
        <v>12619</v>
      </c>
      <c r="K23" s="25">
        <f t="shared" si="8"/>
        <v>15421</v>
      </c>
      <c r="L23" s="25">
        <f t="shared" si="8"/>
        <v>17383</v>
      </c>
      <c r="M23" s="25">
        <f t="shared" si="8"/>
        <v>19263</v>
      </c>
      <c r="N23" s="25">
        <f t="shared" si="8"/>
        <v>21303</v>
      </c>
      <c r="O23" s="25">
        <f t="shared" si="8"/>
        <v>22734</v>
      </c>
    </row>
    <row r="24" spans="2:15" ht="15.75" thickBot="1">
      <c r="B24" s="324"/>
      <c r="C24" s="36" t="s">
        <v>21</v>
      </c>
      <c r="D24" s="30">
        <f>D20</f>
        <v>1159</v>
      </c>
      <c r="E24" s="30">
        <f t="shared" si="8"/>
        <v>2179</v>
      </c>
      <c r="F24" s="30">
        <f t="shared" si="8"/>
        <v>3796</v>
      </c>
      <c r="G24" s="30">
        <f t="shared" si="8"/>
        <v>5608</v>
      </c>
      <c r="H24" s="30">
        <f t="shared" si="8"/>
        <v>7102</v>
      </c>
      <c r="I24" s="30">
        <f t="shared" si="8"/>
        <v>9456</v>
      </c>
      <c r="J24" s="30">
        <f t="shared" si="8"/>
        <v>11489</v>
      </c>
      <c r="K24" s="30">
        <f t="shared" si="8"/>
        <v>13729</v>
      </c>
      <c r="L24" s="30">
        <f t="shared" si="8"/>
        <v>15124</v>
      </c>
      <c r="M24" s="30">
        <f t="shared" si="8"/>
        <v>16326</v>
      </c>
      <c r="N24" s="30">
        <f t="shared" si="8"/>
        <v>17629</v>
      </c>
      <c r="O24" s="30">
        <f t="shared" si="8"/>
        <v>18816</v>
      </c>
    </row>
    <row r="25" spans="1:15" ht="15" customHeight="1" thickBot="1">
      <c r="A25" s="351" t="s">
        <v>14</v>
      </c>
      <c r="B25" s="322" t="s">
        <v>24</v>
      </c>
      <c r="C25" s="10" t="s">
        <v>16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</row>
    <row r="26" spans="1:15" ht="15.75" thickBot="1">
      <c r="A26" s="352"/>
      <c r="B26" s="323"/>
      <c r="C26" s="28" t="s">
        <v>17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</row>
    <row r="27" spans="2:15" ht="15">
      <c r="B27" s="323"/>
      <c r="C27" s="19" t="s">
        <v>18</v>
      </c>
      <c r="D27" s="20" t="e">
        <f>(D25/D26)-1</f>
        <v>#DIV/0!</v>
      </c>
      <c r="E27" s="20" t="e">
        <f aca="true" t="shared" si="9" ref="E27:J27">(E25/E26)-1</f>
        <v>#DIV/0!</v>
      </c>
      <c r="F27" s="20" t="e">
        <f t="shared" si="9"/>
        <v>#DIV/0!</v>
      </c>
      <c r="G27" s="20" t="e">
        <f t="shared" si="9"/>
        <v>#DIV/0!</v>
      </c>
      <c r="H27" s="20" t="e">
        <f t="shared" si="9"/>
        <v>#DIV/0!</v>
      </c>
      <c r="I27" s="20" t="e">
        <f t="shared" si="9"/>
        <v>#DIV/0!</v>
      </c>
      <c r="J27" s="20" t="e">
        <f t="shared" si="9"/>
        <v>#DIV/0!</v>
      </c>
      <c r="K27" s="21" t="e">
        <f>(K25/K26)-1</f>
        <v>#DIV/0!</v>
      </c>
      <c r="L27" s="20" t="e">
        <f>(L25/L26)-1</f>
        <v>#DIV/0!</v>
      </c>
      <c r="M27" s="20" t="e">
        <f>(M25/M26)-1</f>
        <v>#DIV/0!</v>
      </c>
      <c r="N27" s="20" t="e">
        <f>(N25/N26)-1</f>
        <v>#DIV/0!</v>
      </c>
      <c r="O27" s="20" t="e">
        <f>(O25/O26)-1</f>
        <v>#DIV/0!</v>
      </c>
    </row>
    <row r="28" spans="2:15" ht="15">
      <c r="B28" s="323"/>
      <c r="C28" s="33" t="s">
        <v>19</v>
      </c>
      <c r="D28" s="34" t="e">
        <f>(D29/D30)-1</f>
        <v>#DIV/0!</v>
      </c>
      <c r="E28" s="34" t="e">
        <f aca="true" t="shared" si="10" ref="E28:J28">(E29/E30)-1</f>
        <v>#DIV/0!</v>
      </c>
      <c r="F28" s="34" t="e">
        <f t="shared" si="10"/>
        <v>#DIV/0!</v>
      </c>
      <c r="G28" s="34" t="e">
        <f t="shared" si="10"/>
        <v>#DIV/0!</v>
      </c>
      <c r="H28" s="34" t="e">
        <f t="shared" si="10"/>
        <v>#DIV/0!</v>
      </c>
      <c r="I28" s="34" t="e">
        <f t="shared" si="10"/>
        <v>#DIV/0!</v>
      </c>
      <c r="J28" s="34" t="e">
        <f t="shared" si="10"/>
        <v>#DIV/0!</v>
      </c>
      <c r="K28" s="35" t="e">
        <f>(K29/K30)-1</f>
        <v>#DIV/0!</v>
      </c>
      <c r="L28" s="34" t="e">
        <f>(L29/L30)-1</f>
        <v>#DIV/0!</v>
      </c>
      <c r="M28" s="34" t="e">
        <f>(M29/M30)-1</f>
        <v>#DIV/0!</v>
      </c>
      <c r="N28" s="34" t="e">
        <f>(N29/N30)-1</f>
        <v>#DIV/0!</v>
      </c>
      <c r="O28" s="34" t="e">
        <f>(O29/O30)-1</f>
        <v>#DIV/0!</v>
      </c>
    </row>
    <row r="29" spans="2:15" ht="15">
      <c r="B29" s="323"/>
      <c r="C29" s="19" t="s">
        <v>20</v>
      </c>
      <c r="D29" s="25">
        <f>D25</f>
        <v>0</v>
      </c>
      <c r="E29" s="25">
        <f>D29+E25</f>
        <v>0</v>
      </c>
      <c r="F29" s="25">
        <f>E29+F25</f>
        <v>0</v>
      </c>
      <c r="G29" s="25">
        <f aca="true" t="shared" si="11" ref="G29:J30">F29+G25</f>
        <v>0</v>
      </c>
      <c r="H29" s="25">
        <f t="shared" si="11"/>
        <v>0</v>
      </c>
      <c r="I29" s="25">
        <f t="shared" si="11"/>
        <v>0</v>
      </c>
      <c r="J29" s="25">
        <f t="shared" si="11"/>
        <v>0</v>
      </c>
      <c r="K29" s="25">
        <f>J29+K25</f>
        <v>0</v>
      </c>
      <c r="L29" s="25">
        <f aca="true" t="shared" si="12" ref="L29:O30">K29+L25</f>
        <v>0</v>
      </c>
      <c r="M29" s="25">
        <f t="shared" si="12"/>
        <v>0</v>
      </c>
      <c r="N29" s="25">
        <f t="shared" si="12"/>
        <v>0</v>
      </c>
      <c r="O29" s="25">
        <f t="shared" si="12"/>
        <v>0</v>
      </c>
    </row>
    <row r="30" spans="2:15" ht="15.75" thickBot="1">
      <c r="B30" s="324"/>
      <c r="C30" s="36" t="s">
        <v>21</v>
      </c>
      <c r="D30" s="30">
        <f>D26</f>
        <v>0</v>
      </c>
      <c r="E30" s="30">
        <f>D30+E26</f>
        <v>0</v>
      </c>
      <c r="F30" s="30">
        <f>E30+F26</f>
        <v>0</v>
      </c>
      <c r="G30" s="30">
        <f>F30+G26</f>
        <v>0</v>
      </c>
      <c r="H30" s="30">
        <f>G30+H26</f>
        <v>0</v>
      </c>
      <c r="I30" s="30">
        <f>H30+I26</f>
        <v>0</v>
      </c>
      <c r="J30" s="30">
        <f t="shared" si="11"/>
        <v>0</v>
      </c>
      <c r="K30" s="30">
        <f>J30+K26</f>
        <v>0</v>
      </c>
      <c r="L30" s="30">
        <f t="shared" si="12"/>
        <v>0</v>
      </c>
      <c r="M30" s="30">
        <f t="shared" si="12"/>
        <v>0</v>
      </c>
      <c r="N30" s="30">
        <f t="shared" si="12"/>
        <v>0</v>
      </c>
      <c r="O30" s="30">
        <f t="shared" si="12"/>
        <v>0</v>
      </c>
    </row>
    <row r="31" spans="1:15" ht="15.75">
      <c r="A31" s="37"/>
      <c r="B31" s="353" t="s">
        <v>25</v>
      </c>
      <c r="C31" s="38" t="s">
        <v>26</v>
      </c>
      <c r="D31" s="39">
        <f>(D13+D25)/D7</f>
        <v>0.5354782128530362</v>
      </c>
      <c r="E31" s="39">
        <f aca="true" t="shared" si="13" ref="E31:O31">(E13+E25)/E7</f>
        <v>0.4031191048401685</v>
      </c>
      <c r="F31" s="39">
        <f t="shared" si="13"/>
        <v>0.467407319391635</v>
      </c>
      <c r="G31" s="39">
        <f t="shared" si="13"/>
        <v>0.49043544540335865</v>
      </c>
      <c r="H31" s="39">
        <f t="shared" si="13"/>
        <v>0.6107000795544948</v>
      </c>
      <c r="I31" s="39">
        <f t="shared" si="13"/>
        <v>0.6437044307347167</v>
      </c>
      <c r="J31" s="39">
        <f t="shared" si="13"/>
        <v>0.5962043513117519</v>
      </c>
      <c r="K31" s="39">
        <f t="shared" si="13"/>
        <v>0.6463335589900183</v>
      </c>
      <c r="L31" s="39">
        <f t="shared" si="13"/>
        <v>0.8826073030108904</v>
      </c>
      <c r="M31" s="39">
        <f t="shared" si="13"/>
        <v>0.5776956528664957</v>
      </c>
      <c r="N31" s="39">
        <f t="shared" si="13"/>
        <v>0.5682754173322976</v>
      </c>
      <c r="O31" s="39">
        <f t="shared" si="13"/>
        <v>0.49726299894004733</v>
      </c>
    </row>
    <row r="32" spans="1:15" ht="15.75">
      <c r="A32" s="40"/>
      <c r="B32" s="354"/>
      <c r="C32" s="41" t="s">
        <v>27</v>
      </c>
      <c r="D32" s="42">
        <f>(D17+D29)/D11</f>
        <v>0.5354782128530362</v>
      </c>
      <c r="E32" s="42">
        <f aca="true" t="shared" si="14" ref="E32:O33">(E17+E29)/E11</f>
        <v>0.4617643037555679</v>
      </c>
      <c r="F32" s="42">
        <f t="shared" si="14"/>
        <v>0.46389276062511486</v>
      </c>
      <c r="G32" s="42">
        <f t="shared" si="14"/>
        <v>0.4709839096919555</v>
      </c>
      <c r="H32" s="42">
        <f t="shared" si="14"/>
        <v>0.49872199510909765</v>
      </c>
      <c r="I32" s="42">
        <f t="shared" si="14"/>
        <v>0.5216385311463202</v>
      </c>
      <c r="J32" s="42">
        <f t="shared" si="14"/>
        <v>0.5319422028249181</v>
      </c>
      <c r="K32" s="42">
        <f t="shared" si="14"/>
        <v>0.5453352715596763</v>
      </c>
      <c r="L32" s="42">
        <f t="shared" si="14"/>
        <v>0.5684885894234243</v>
      </c>
      <c r="M32" s="42">
        <f t="shared" si="14"/>
        <v>0.569314921218585</v>
      </c>
      <c r="N32" s="42">
        <f t="shared" si="14"/>
        <v>0.5692225328188949</v>
      </c>
      <c r="O32" s="42">
        <f t="shared" si="14"/>
        <v>0.5632984248758919</v>
      </c>
    </row>
    <row r="33" spans="1:15" ht="16.5" thickBot="1">
      <c r="A33" s="43"/>
      <c r="B33" s="355"/>
      <c r="C33" s="44" t="s">
        <v>28</v>
      </c>
      <c r="D33" s="45">
        <f>(D18+D30)/D12</f>
        <v>0.653077170565795</v>
      </c>
      <c r="E33" s="45">
        <f t="shared" si="14"/>
        <v>0.6118950437317784</v>
      </c>
      <c r="F33" s="45">
        <f t="shared" si="14"/>
        <v>0.6262999241361253</v>
      </c>
      <c r="G33" s="45">
        <f t="shared" si="14"/>
        <v>0.6518867215864987</v>
      </c>
      <c r="H33" s="45">
        <f t="shared" si="14"/>
        <v>0.6254526681799892</v>
      </c>
      <c r="I33" s="45">
        <f t="shared" si="14"/>
        <v>0.7019490214720435</v>
      </c>
      <c r="J33" s="45">
        <f t="shared" si="14"/>
        <v>0.7264312195351963</v>
      </c>
      <c r="K33" s="45">
        <f t="shared" si="14"/>
        <v>0.7186052281161871</v>
      </c>
      <c r="L33" s="45">
        <f t="shared" si="14"/>
        <v>0.7108744037447392</v>
      </c>
      <c r="M33" s="45">
        <f t="shared" si="14"/>
        <v>0.6980481884007422</v>
      </c>
      <c r="N33" s="45">
        <f t="shared" si="14"/>
        <v>0.6618939344199981</v>
      </c>
      <c r="O33" s="45">
        <f t="shared" si="14"/>
        <v>0.639003645200486</v>
      </c>
    </row>
    <row r="34" spans="1:16" ht="15.75" customHeight="1">
      <c r="A34" s="351" t="s">
        <v>14</v>
      </c>
      <c r="B34" s="317" t="s">
        <v>29</v>
      </c>
      <c r="C34" s="10" t="s">
        <v>16</v>
      </c>
      <c r="D34" s="46">
        <f>+'[1]PIGOO'!B80</f>
        <v>22995</v>
      </c>
      <c r="E34" s="46">
        <f>+'[1]PIGOO'!C80</f>
        <v>18842</v>
      </c>
      <c r="F34" s="46">
        <f>+'[1]PIGOO'!D80</f>
        <v>24462</v>
      </c>
      <c r="G34" s="46">
        <f>+'[1]PIGOO'!E80</f>
        <v>22826</v>
      </c>
      <c r="H34" s="46">
        <f>+'[1]PIGOO'!F80</f>
        <v>27171</v>
      </c>
      <c r="I34" s="46">
        <f>+'[1]PIGOO'!G80</f>
        <v>26532</v>
      </c>
      <c r="J34" s="46">
        <f>+'[1]PIGOO'!H80</f>
        <v>25065</v>
      </c>
      <c r="K34" s="46">
        <f>+'[1]PIGOO'!I80</f>
        <v>25336</v>
      </c>
      <c r="L34" s="46">
        <f>+'[1]PIGOO'!J80</f>
        <v>20909</v>
      </c>
      <c r="M34" s="46">
        <f>+'[1]PIGOO'!K80</f>
        <v>20035</v>
      </c>
      <c r="N34" s="46">
        <f>+'[1]PIGOO'!L80</f>
        <v>22398</v>
      </c>
      <c r="O34" s="46">
        <f>+'[1]PIGOO'!M80</f>
        <v>20060</v>
      </c>
      <c r="P34" s="12">
        <v>3</v>
      </c>
    </row>
    <row r="35" spans="1:15" ht="15.75" thickBot="1">
      <c r="A35" s="352"/>
      <c r="B35" s="318"/>
      <c r="C35" s="47" t="s">
        <v>17</v>
      </c>
      <c r="D35" s="48">
        <v>20855</v>
      </c>
      <c r="E35" s="49">
        <v>17518</v>
      </c>
      <c r="F35" s="49">
        <v>23434</v>
      </c>
      <c r="G35" s="49">
        <v>22905</v>
      </c>
      <c r="H35" s="49">
        <v>21381</v>
      </c>
      <c r="I35" s="49">
        <v>27877</v>
      </c>
      <c r="J35" s="49">
        <v>23136</v>
      </c>
      <c r="K35" s="49">
        <v>26649</v>
      </c>
      <c r="L35" s="49">
        <v>24609</v>
      </c>
      <c r="M35" s="49">
        <v>21334</v>
      </c>
      <c r="N35" s="49">
        <v>21521</v>
      </c>
      <c r="O35" s="48">
        <v>18989</v>
      </c>
    </row>
    <row r="36" spans="2:15" ht="15">
      <c r="B36" s="318"/>
      <c r="C36" s="50" t="s">
        <v>18</v>
      </c>
      <c r="D36" s="51">
        <f>(D34/D35)-1</f>
        <v>0.10261328218652599</v>
      </c>
      <c r="E36" s="51">
        <f aca="true" t="shared" si="15" ref="E36:O36">(E34/E35)-1</f>
        <v>0.07557940404155716</v>
      </c>
      <c r="F36" s="51">
        <f t="shared" si="15"/>
        <v>0.04386788427071786</v>
      </c>
      <c r="G36" s="51">
        <f t="shared" si="15"/>
        <v>-0.0034490285963763023</v>
      </c>
      <c r="H36" s="51">
        <f t="shared" si="15"/>
        <v>0.27080117861652875</v>
      </c>
      <c r="I36" s="51">
        <f t="shared" si="15"/>
        <v>-0.04824765936076336</v>
      </c>
      <c r="J36" s="51">
        <f t="shared" si="15"/>
        <v>0.08337655601659755</v>
      </c>
      <c r="K36" s="51">
        <f t="shared" si="15"/>
        <v>-0.049270141468722994</v>
      </c>
      <c r="L36" s="51">
        <f t="shared" si="15"/>
        <v>-0.15035149741964327</v>
      </c>
      <c r="M36" s="51">
        <f t="shared" si="15"/>
        <v>-0.06088872222743036</v>
      </c>
      <c r="N36" s="51">
        <f t="shared" si="15"/>
        <v>0.04075089447516378</v>
      </c>
      <c r="O36" s="51">
        <f t="shared" si="15"/>
        <v>0.05640107430617736</v>
      </c>
    </row>
    <row r="37" spans="2:15" ht="15">
      <c r="B37" s="318"/>
      <c r="C37" s="49" t="s">
        <v>19</v>
      </c>
      <c r="D37" s="52">
        <f>(D38/D39)-1</f>
        <v>0.10261328218652599</v>
      </c>
      <c r="E37" s="52">
        <f aca="true" t="shared" si="16" ref="E37:O37">(E38/E39)-1</f>
        <v>0.09027180569671378</v>
      </c>
      <c r="F37" s="52">
        <f t="shared" si="16"/>
        <v>0.07267785202323362</v>
      </c>
      <c r="G37" s="52">
        <f t="shared" si="16"/>
        <v>0.052094154311077556</v>
      </c>
      <c r="H37" s="52">
        <f t="shared" si="16"/>
        <v>0.09617034111581346</v>
      </c>
      <c r="I37" s="52">
        <f t="shared" si="16"/>
        <v>0.06611928043591853</v>
      </c>
      <c r="J37" s="52">
        <f t="shared" si="16"/>
        <v>0.06866064949779127</v>
      </c>
      <c r="K37" s="52">
        <f t="shared" si="16"/>
        <v>0.0515577807406602</v>
      </c>
      <c r="L37" s="52">
        <f t="shared" si="16"/>
        <v>0.0277111209230001</v>
      </c>
      <c r="M37" s="52">
        <f t="shared" si="16"/>
        <v>0.019482102586874994</v>
      </c>
      <c r="N37" s="52">
        <f t="shared" si="16"/>
        <v>0.021304121105489626</v>
      </c>
      <c r="O37" s="52">
        <f t="shared" si="16"/>
        <v>0.023770576740881122</v>
      </c>
    </row>
    <row r="38" spans="2:15" ht="15">
      <c r="B38" s="318"/>
      <c r="C38" s="50" t="s">
        <v>20</v>
      </c>
      <c r="D38" s="53">
        <f>+D34</f>
        <v>22995</v>
      </c>
      <c r="E38" s="50">
        <f>+D38+E34</f>
        <v>41837</v>
      </c>
      <c r="F38" s="50">
        <f aca="true" t="shared" si="17" ref="F38:O39">+E38+F34</f>
        <v>66299</v>
      </c>
      <c r="G38" s="50">
        <f t="shared" si="17"/>
        <v>89125</v>
      </c>
      <c r="H38" s="50">
        <f t="shared" si="17"/>
        <v>116296</v>
      </c>
      <c r="I38" s="50">
        <f t="shared" si="17"/>
        <v>142828</v>
      </c>
      <c r="J38" s="50">
        <f t="shared" si="17"/>
        <v>167893</v>
      </c>
      <c r="K38" s="50">
        <f t="shared" si="17"/>
        <v>193229</v>
      </c>
      <c r="L38" s="50">
        <f t="shared" si="17"/>
        <v>214138</v>
      </c>
      <c r="M38" s="50">
        <f t="shared" si="17"/>
        <v>234173</v>
      </c>
      <c r="N38" s="50">
        <f t="shared" si="17"/>
        <v>256571</v>
      </c>
      <c r="O38" s="53">
        <f t="shared" si="17"/>
        <v>276631</v>
      </c>
    </row>
    <row r="39" spans="2:15" ht="15.75" thickBot="1">
      <c r="B39" s="318"/>
      <c r="C39" s="49" t="s">
        <v>21</v>
      </c>
      <c r="D39" s="54">
        <f>+D35</f>
        <v>20855</v>
      </c>
      <c r="E39" s="49">
        <f>+D39+E35</f>
        <v>38373</v>
      </c>
      <c r="F39" s="49">
        <f t="shared" si="17"/>
        <v>61807</v>
      </c>
      <c r="G39" s="49">
        <f t="shared" si="17"/>
        <v>84712</v>
      </c>
      <c r="H39" s="49">
        <f t="shared" si="17"/>
        <v>106093</v>
      </c>
      <c r="I39" s="49">
        <f t="shared" si="17"/>
        <v>133970</v>
      </c>
      <c r="J39" s="49">
        <f t="shared" si="17"/>
        <v>157106</v>
      </c>
      <c r="K39" s="49">
        <f t="shared" si="17"/>
        <v>183755</v>
      </c>
      <c r="L39" s="49">
        <f t="shared" si="17"/>
        <v>208364</v>
      </c>
      <c r="M39" s="49">
        <f t="shared" si="17"/>
        <v>229698</v>
      </c>
      <c r="N39" s="49">
        <f t="shared" si="17"/>
        <v>251219</v>
      </c>
      <c r="O39" s="54">
        <f t="shared" si="17"/>
        <v>270208</v>
      </c>
    </row>
    <row r="40" spans="2:16" ht="15" customHeight="1">
      <c r="B40" s="317" t="s">
        <v>30</v>
      </c>
      <c r="C40" s="10" t="s">
        <v>16</v>
      </c>
      <c r="D40" s="46">
        <f>+'[1]PIGOO'!B81</f>
        <v>4706</v>
      </c>
      <c r="E40" s="46">
        <f>+'[1]PIGOO'!C81</f>
        <v>3043</v>
      </c>
      <c r="F40" s="46">
        <f>+'[1]PIGOO'!D81</f>
        <v>4044</v>
      </c>
      <c r="G40" s="46">
        <f>+'[1]PIGOO'!E81</f>
        <v>4700</v>
      </c>
      <c r="H40" s="46">
        <f>+'[1]PIGOO'!F81</f>
        <v>4871</v>
      </c>
      <c r="I40" s="46">
        <f>+'[1]PIGOO'!G81</f>
        <v>4695</v>
      </c>
      <c r="J40" s="46">
        <f>+'[1]PIGOO'!H81</f>
        <v>6010</v>
      </c>
      <c r="K40" s="46">
        <f>+'[1]PIGOO'!I81</f>
        <v>5295</v>
      </c>
      <c r="L40" s="46">
        <f>+'[1]PIGOO'!J81</f>
        <v>4601</v>
      </c>
      <c r="M40" s="46">
        <f>+'[1]PIGOO'!K81</f>
        <v>5596</v>
      </c>
      <c r="N40" s="46">
        <f>+'[1]PIGOO'!L81</f>
        <v>4713</v>
      </c>
      <c r="O40" s="46">
        <f>+'[1]PIGOO'!M81</f>
        <v>4087</v>
      </c>
      <c r="P40" s="12">
        <v>4</v>
      </c>
    </row>
    <row r="41" spans="2:15" ht="15">
      <c r="B41" s="318"/>
      <c r="C41" s="47" t="s">
        <v>17</v>
      </c>
      <c r="D41" s="48">
        <v>2666</v>
      </c>
      <c r="E41" s="49">
        <v>1789</v>
      </c>
      <c r="F41" s="49">
        <v>2270</v>
      </c>
      <c r="G41" s="49">
        <v>3413</v>
      </c>
      <c r="H41" s="49">
        <v>3337</v>
      </c>
      <c r="I41" s="49">
        <v>3556</v>
      </c>
      <c r="J41" s="49">
        <v>3032</v>
      </c>
      <c r="K41" s="49">
        <v>5465</v>
      </c>
      <c r="L41" s="49">
        <v>3138</v>
      </c>
      <c r="M41" s="49">
        <v>3152</v>
      </c>
      <c r="N41" s="49">
        <v>4418</v>
      </c>
      <c r="O41" s="48">
        <v>3053</v>
      </c>
    </row>
    <row r="42" spans="2:15" ht="15">
      <c r="B42" s="318"/>
      <c r="C42" s="50" t="s">
        <v>18</v>
      </c>
      <c r="D42" s="51">
        <f>(D40/D41)-1</f>
        <v>0.7651912978244562</v>
      </c>
      <c r="E42" s="51">
        <f aca="true" t="shared" si="18" ref="E42:O42">(E40/E41)-1</f>
        <v>0.7009502515371715</v>
      </c>
      <c r="F42" s="51">
        <f t="shared" si="18"/>
        <v>0.7814977973568282</v>
      </c>
      <c r="G42" s="51">
        <f t="shared" si="18"/>
        <v>0.377087606211544</v>
      </c>
      <c r="H42" s="51">
        <f t="shared" si="18"/>
        <v>0.4596943362301469</v>
      </c>
      <c r="I42" s="51">
        <f t="shared" si="18"/>
        <v>0.3203037120359955</v>
      </c>
      <c r="J42" s="51">
        <f t="shared" si="18"/>
        <v>0.9821899736147757</v>
      </c>
      <c r="K42" s="51">
        <f t="shared" si="18"/>
        <v>-0.031107044830741115</v>
      </c>
      <c r="L42" s="51">
        <f t="shared" si="18"/>
        <v>0.46622052262587643</v>
      </c>
      <c r="M42" s="51">
        <f t="shared" si="18"/>
        <v>0.7753807106598984</v>
      </c>
      <c r="N42" s="51">
        <f t="shared" si="18"/>
        <v>0.06677229515617933</v>
      </c>
      <c r="O42" s="51">
        <f t="shared" si="18"/>
        <v>0.338683262364887</v>
      </c>
    </row>
    <row r="43" spans="2:15" ht="15">
      <c r="B43" s="318"/>
      <c r="C43" s="49" t="s">
        <v>19</v>
      </c>
      <c r="D43" s="52">
        <f>(D44/D45)-1</f>
        <v>0.7651912978244562</v>
      </c>
      <c r="E43" s="52">
        <f aca="true" t="shared" si="19" ref="E43:O43">(E44/E45)-1</f>
        <v>0.7393939393939395</v>
      </c>
      <c r="F43" s="52">
        <f t="shared" si="19"/>
        <v>0.7536059479553903</v>
      </c>
      <c r="G43" s="52">
        <f t="shared" si="19"/>
        <v>0.6268494772144406</v>
      </c>
      <c r="H43" s="52">
        <f t="shared" si="19"/>
        <v>0.5854545454545454</v>
      </c>
      <c r="I43" s="52">
        <f t="shared" si="19"/>
        <v>0.5300921848394105</v>
      </c>
      <c r="J43" s="52">
        <f t="shared" si="19"/>
        <v>0.5984149927727658</v>
      </c>
      <c r="K43" s="52">
        <f t="shared" si="19"/>
        <v>0.4636477593230961</v>
      </c>
      <c r="L43" s="52">
        <f t="shared" si="19"/>
        <v>0.4639293937068303</v>
      </c>
      <c r="M43" s="52">
        <f t="shared" si="19"/>
        <v>0.494782827330442</v>
      </c>
      <c r="N43" s="52">
        <f t="shared" si="19"/>
        <v>0.4425985208080363</v>
      </c>
      <c r="O43" s="52">
        <f t="shared" si="19"/>
        <v>0.4345236580213292</v>
      </c>
    </row>
    <row r="44" spans="2:15" ht="15">
      <c r="B44" s="318"/>
      <c r="C44" s="50" t="s">
        <v>31</v>
      </c>
      <c r="D44" s="53">
        <f>+D40</f>
        <v>4706</v>
      </c>
      <c r="E44" s="50">
        <f>+D44+E40</f>
        <v>7749</v>
      </c>
      <c r="F44" s="50">
        <f aca="true" t="shared" si="20" ref="F44:O45">+E44+F40</f>
        <v>11793</v>
      </c>
      <c r="G44" s="50">
        <f t="shared" si="20"/>
        <v>16493</v>
      </c>
      <c r="H44" s="50">
        <f t="shared" si="20"/>
        <v>21364</v>
      </c>
      <c r="I44" s="50">
        <f t="shared" si="20"/>
        <v>26059</v>
      </c>
      <c r="J44" s="50">
        <f t="shared" si="20"/>
        <v>32069</v>
      </c>
      <c r="K44" s="50">
        <f t="shared" si="20"/>
        <v>37364</v>
      </c>
      <c r="L44" s="50">
        <f t="shared" si="20"/>
        <v>41965</v>
      </c>
      <c r="M44" s="50">
        <f t="shared" si="20"/>
        <v>47561</v>
      </c>
      <c r="N44" s="50">
        <f t="shared" si="20"/>
        <v>52274</v>
      </c>
      <c r="O44" s="53">
        <f t="shared" si="20"/>
        <v>56361</v>
      </c>
    </row>
    <row r="45" spans="2:15" ht="15.75" thickBot="1">
      <c r="B45" s="318"/>
      <c r="C45" s="49" t="s">
        <v>21</v>
      </c>
      <c r="D45" s="54">
        <f>+D41</f>
        <v>2666</v>
      </c>
      <c r="E45" s="49">
        <f>+D45+E41</f>
        <v>4455</v>
      </c>
      <c r="F45" s="49">
        <f t="shared" si="20"/>
        <v>6725</v>
      </c>
      <c r="G45" s="49">
        <f t="shared" si="20"/>
        <v>10138</v>
      </c>
      <c r="H45" s="49">
        <f t="shared" si="20"/>
        <v>13475</v>
      </c>
      <c r="I45" s="49">
        <f t="shared" si="20"/>
        <v>17031</v>
      </c>
      <c r="J45" s="49">
        <f t="shared" si="20"/>
        <v>20063</v>
      </c>
      <c r="K45" s="49">
        <f t="shared" si="20"/>
        <v>25528</v>
      </c>
      <c r="L45" s="49">
        <f t="shared" si="20"/>
        <v>28666</v>
      </c>
      <c r="M45" s="49">
        <f t="shared" si="20"/>
        <v>31818</v>
      </c>
      <c r="N45" s="49">
        <f t="shared" si="20"/>
        <v>36236</v>
      </c>
      <c r="O45" s="54">
        <f t="shared" si="20"/>
        <v>39289</v>
      </c>
    </row>
    <row r="46" spans="1:15" ht="15">
      <c r="A46" s="351" t="s">
        <v>14</v>
      </c>
      <c r="B46" s="317" t="s">
        <v>32</v>
      </c>
      <c r="C46" s="10" t="s">
        <v>16</v>
      </c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6"/>
      <c r="O46" s="56"/>
    </row>
    <row r="47" spans="1:15" ht="15.75" thickBot="1">
      <c r="A47" s="352"/>
      <c r="B47" s="318"/>
      <c r="C47" s="47" t="s">
        <v>17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8"/>
      <c r="O47" s="48"/>
    </row>
    <row r="48" spans="2:15" ht="15">
      <c r="B48" s="318"/>
      <c r="C48" s="50" t="s">
        <v>33</v>
      </c>
      <c r="D48" s="51" t="e">
        <f>(D46/D47)-1</f>
        <v>#DIV/0!</v>
      </c>
      <c r="E48" s="51" t="e">
        <f aca="true" t="shared" si="21" ref="E48:O48">(E46/E47)-1</f>
        <v>#DIV/0!</v>
      </c>
      <c r="F48" s="51" t="e">
        <f t="shared" si="21"/>
        <v>#DIV/0!</v>
      </c>
      <c r="G48" s="51" t="e">
        <f t="shared" si="21"/>
        <v>#DIV/0!</v>
      </c>
      <c r="H48" s="51" t="e">
        <f t="shared" si="21"/>
        <v>#DIV/0!</v>
      </c>
      <c r="I48" s="51" t="e">
        <f t="shared" si="21"/>
        <v>#DIV/0!</v>
      </c>
      <c r="J48" s="51" t="e">
        <f t="shared" si="21"/>
        <v>#DIV/0!</v>
      </c>
      <c r="K48" s="51" t="e">
        <f t="shared" si="21"/>
        <v>#DIV/0!</v>
      </c>
      <c r="L48" s="51" t="e">
        <f t="shared" si="21"/>
        <v>#DIV/0!</v>
      </c>
      <c r="M48" s="51" t="e">
        <f t="shared" si="21"/>
        <v>#DIV/0!</v>
      </c>
      <c r="N48" s="51" t="e">
        <f t="shared" si="21"/>
        <v>#DIV/0!</v>
      </c>
      <c r="O48" s="51" t="e">
        <f t="shared" si="21"/>
        <v>#DIV/0!</v>
      </c>
    </row>
    <row r="49" spans="2:15" ht="15">
      <c r="B49" s="318"/>
      <c r="C49" s="49" t="s">
        <v>34</v>
      </c>
      <c r="D49" s="52" t="e">
        <f>(D50/D51)-1</f>
        <v>#DIV/0!</v>
      </c>
      <c r="E49" s="52" t="e">
        <f aca="true" t="shared" si="22" ref="E49:O49">(E50/E51)-1</f>
        <v>#DIV/0!</v>
      </c>
      <c r="F49" s="52" t="e">
        <f t="shared" si="22"/>
        <v>#DIV/0!</v>
      </c>
      <c r="G49" s="52" t="e">
        <f t="shared" si="22"/>
        <v>#DIV/0!</v>
      </c>
      <c r="H49" s="52" t="e">
        <f t="shared" si="22"/>
        <v>#DIV/0!</v>
      </c>
      <c r="I49" s="52" t="e">
        <f t="shared" si="22"/>
        <v>#DIV/0!</v>
      </c>
      <c r="J49" s="52" t="e">
        <f t="shared" si="22"/>
        <v>#DIV/0!</v>
      </c>
      <c r="K49" s="52" t="e">
        <f t="shared" si="22"/>
        <v>#DIV/0!</v>
      </c>
      <c r="L49" s="52" t="e">
        <f t="shared" si="22"/>
        <v>#DIV/0!</v>
      </c>
      <c r="M49" s="52" t="e">
        <f t="shared" si="22"/>
        <v>#DIV/0!</v>
      </c>
      <c r="N49" s="52" t="e">
        <f t="shared" si="22"/>
        <v>#DIV/0!</v>
      </c>
      <c r="O49" s="52" t="e">
        <f t="shared" si="22"/>
        <v>#DIV/0!</v>
      </c>
    </row>
    <row r="50" spans="2:15" ht="15">
      <c r="B50" s="318"/>
      <c r="C50" s="50" t="s">
        <v>35</v>
      </c>
      <c r="D50" s="50">
        <f>+D46</f>
        <v>0</v>
      </c>
      <c r="E50" s="50">
        <f>+D50+E46</f>
        <v>0</v>
      </c>
      <c r="F50" s="50">
        <f aca="true" t="shared" si="23" ref="F50:O51">+E50+F46</f>
        <v>0</v>
      </c>
      <c r="G50" s="50">
        <f t="shared" si="23"/>
        <v>0</v>
      </c>
      <c r="H50" s="50">
        <f t="shared" si="23"/>
        <v>0</v>
      </c>
      <c r="I50" s="50">
        <f t="shared" si="23"/>
        <v>0</v>
      </c>
      <c r="J50" s="50">
        <f t="shared" si="23"/>
        <v>0</v>
      </c>
      <c r="K50" s="50">
        <f t="shared" si="23"/>
        <v>0</v>
      </c>
      <c r="L50" s="50">
        <f t="shared" si="23"/>
        <v>0</v>
      </c>
      <c r="M50" s="50">
        <f t="shared" si="23"/>
        <v>0</v>
      </c>
      <c r="N50" s="50">
        <f t="shared" si="23"/>
        <v>0</v>
      </c>
      <c r="O50" s="53">
        <f t="shared" si="23"/>
        <v>0</v>
      </c>
    </row>
    <row r="51" spans="2:15" ht="15.75" thickBot="1">
      <c r="B51" s="318"/>
      <c r="C51" s="57" t="s">
        <v>36</v>
      </c>
      <c r="D51" s="57">
        <f>+D47</f>
        <v>0</v>
      </c>
      <c r="E51" s="57">
        <f>+D51+E47</f>
        <v>0</v>
      </c>
      <c r="F51" s="57">
        <f t="shared" si="23"/>
        <v>0</v>
      </c>
      <c r="G51" s="57">
        <f t="shared" si="23"/>
        <v>0</v>
      </c>
      <c r="H51" s="57">
        <f t="shared" si="23"/>
        <v>0</v>
      </c>
      <c r="I51" s="57">
        <f t="shared" si="23"/>
        <v>0</v>
      </c>
      <c r="J51" s="57">
        <f t="shared" si="23"/>
        <v>0</v>
      </c>
      <c r="K51" s="57">
        <f t="shared" si="23"/>
        <v>0</v>
      </c>
      <c r="L51" s="57">
        <f t="shared" si="23"/>
        <v>0</v>
      </c>
      <c r="M51" s="57">
        <f t="shared" si="23"/>
        <v>0</v>
      </c>
      <c r="N51" s="57">
        <f t="shared" si="23"/>
        <v>0</v>
      </c>
      <c r="O51" s="54">
        <f t="shared" si="23"/>
        <v>0</v>
      </c>
    </row>
    <row r="52" spans="1:15" ht="15.75">
      <c r="A52" s="37"/>
      <c r="B52" s="353" t="s">
        <v>37</v>
      </c>
      <c r="C52" s="38" t="s">
        <v>26</v>
      </c>
      <c r="D52" s="58">
        <f>+D34/D13</f>
        <v>0.6974310757938794</v>
      </c>
      <c r="E52" s="58">
        <f aca="true" t="shared" si="24" ref="E52:O52">+E34/E13</f>
        <v>0.6039296131286259</v>
      </c>
      <c r="F52" s="58">
        <f t="shared" si="24"/>
        <v>0.6218572844904289</v>
      </c>
      <c r="G52" s="58">
        <f t="shared" si="24"/>
        <v>0.5721805830596847</v>
      </c>
      <c r="H52" s="58">
        <f t="shared" si="24"/>
        <v>0.5899172800104214</v>
      </c>
      <c r="I52" s="58">
        <f t="shared" si="24"/>
        <v>0.5779258968829641</v>
      </c>
      <c r="J52" s="58">
        <f t="shared" si="24"/>
        <v>0.5811095912642292</v>
      </c>
      <c r="K52" s="58">
        <f t="shared" si="24"/>
        <v>0.5646156931785261</v>
      </c>
      <c r="L52" s="58">
        <f t="shared" si="24"/>
        <v>0.5420068953003084</v>
      </c>
      <c r="M52" s="58">
        <f t="shared" si="24"/>
        <v>0.5524458170186952</v>
      </c>
      <c r="N52" s="58">
        <f t="shared" si="24"/>
        <v>0.5776551297261051</v>
      </c>
      <c r="O52" s="58">
        <f t="shared" si="24"/>
        <v>0.5857447367652641</v>
      </c>
    </row>
    <row r="53" spans="1:15" ht="15.75">
      <c r="A53" s="40"/>
      <c r="B53" s="354"/>
      <c r="C53" s="41" t="s">
        <v>27</v>
      </c>
      <c r="D53" s="42">
        <f>+D38/D17</f>
        <v>0.6974310757938794</v>
      </c>
      <c r="E53" s="42">
        <f aca="true" t="shared" si="25" ref="E53:O54">+E38/E17</f>
        <v>0.6519713261648745</v>
      </c>
      <c r="F53" s="42">
        <f t="shared" si="25"/>
        <v>0.6405267276609311</v>
      </c>
      <c r="G53" s="42">
        <f t="shared" si="25"/>
        <v>0.6215132496513249</v>
      </c>
      <c r="H53" s="42">
        <f t="shared" si="25"/>
        <v>0.6138320164257174</v>
      </c>
      <c r="I53" s="42">
        <f t="shared" si="25"/>
        <v>0.6068284558648585</v>
      </c>
      <c r="J53" s="42">
        <f t="shared" si="25"/>
        <v>0.602845232153565</v>
      </c>
      <c r="K53" s="42">
        <f t="shared" si="25"/>
        <v>0.5975403093631523</v>
      </c>
      <c r="L53" s="42">
        <f t="shared" si="25"/>
        <v>0.5916215178297615</v>
      </c>
      <c r="M53" s="42">
        <f t="shared" si="25"/>
        <v>0.5880537495887921</v>
      </c>
      <c r="N53" s="42">
        <f t="shared" si="25"/>
        <v>0.5871310850795554</v>
      </c>
      <c r="O53" s="42">
        <f t="shared" si="25"/>
        <v>0.5870303328678926</v>
      </c>
    </row>
    <row r="54" spans="1:15" ht="16.5" thickBot="1">
      <c r="A54" s="43"/>
      <c r="B54" s="355"/>
      <c r="C54" s="44" t="s">
        <v>28</v>
      </c>
      <c r="D54" s="45">
        <f>+D39/D18</f>
        <v>0.7338658596664086</v>
      </c>
      <c r="E54" s="45">
        <f t="shared" si="25"/>
        <v>0.6648474452934144</v>
      </c>
      <c r="F54" s="45">
        <f t="shared" si="25"/>
        <v>0.6625396621216019</v>
      </c>
      <c r="G54" s="45">
        <f t="shared" si="25"/>
        <v>0.6507697507912608</v>
      </c>
      <c r="H54" s="45">
        <f t="shared" si="25"/>
        <v>0.6438932316954749</v>
      </c>
      <c r="I54" s="45">
        <f t="shared" si="25"/>
        <v>0.6389198882116729</v>
      </c>
      <c r="J54" s="45">
        <f t="shared" si="25"/>
        <v>0.6373546128350447</v>
      </c>
      <c r="K54" s="45">
        <f t="shared" si="25"/>
        <v>0.6473392000338193</v>
      </c>
      <c r="L54" s="45">
        <f t="shared" si="25"/>
        <v>0.6530333374076616</v>
      </c>
      <c r="M54" s="45">
        <f t="shared" si="25"/>
        <v>0.6558340328576568</v>
      </c>
      <c r="N54" s="45">
        <f t="shared" si="25"/>
        <v>0.6557753199664829</v>
      </c>
      <c r="O54" s="45">
        <f t="shared" si="25"/>
        <v>0.6503811428750231</v>
      </c>
    </row>
    <row r="55" spans="1:16" ht="15">
      <c r="A55" s="350" t="s">
        <v>38</v>
      </c>
      <c r="B55" s="298" t="s">
        <v>39</v>
      </c>
      <c r="C55" s="10" t="s">
        <v>16</v>
      </c>
      <c r="D55" s="27">
        <f>+'[1]PIGOO'!B93+'[1]PIGOO'!B94+'[1]PIGOO'!B95</f>
        <v>554397.65</v>
      </c>
      <c r="E55" s="27">
        <f>+'[1]PIGOO'!C93+'[1]PIGOO'!C94+'[1]PIGOO'!C95</f>
        <v>531743.5499999999</v>
      </c>
      <c r="F55" s="27">
        <f>+'[1]PIGOO'!D93+'[1]PIGOO'!D94+'[1]PIGOO'!D95</f>
        <v>609994.4</v>
      </c>
      <c r="G55" s="27">
        <f>+'[1]PIGOO'!E93+'[1]PIGOO'!E94+'[1]PIGOO'!E95</f>
        <v>627354.01</v>
      </c>
      <c r="H55" s="27">
        <f>+'[1]PIGOO'!F93+'[1]PIGOO'!F94+'[1]PIGOO'!F95</f>
        <v>708487.06</v>
      </c>
      <c r="I55" s="27">
        <f>+'[1]PIGOO'!G93+'[1]PIGOO'!G94+'[1]PIGOO'!G95</f>
        <v>695496.95</v>
      </c>
      <c r="J55" s="27">
        <f>+'[1]PIGOO'!H93+'[1]PIGOO'!H94+'[1]PIGOO'!H95</f>
        <v>676706.97</v>
      </c>
      <c r="K55" s="27">
        <f>+'[1]PIGOO'!I93+'[1]PIGOO'!I94+'[1]PIGOO'!I95</f>
        <v>695392.04</v>
      </c>
      <c r="L55" s="27">
        <f>+'[1]PIGOO'!J93+'[1]PIGOO'!J94+'[1]PIGOO'!J95</f>
        <v>636030.73</v>
      </c>
      <c r="M55" s="27">
        <f>+'[1]PIGOO'!K93+'[1]PIGOO'!K94+'[1]PIGOO'!K95</f>
        <v>615559.38</v>
      </c>
      <c r="N55" s="27">
        <f>+'[1]PIGOO'!L93+'[1]PIGOO'!L94+'[1]PIGOO'!L95</f>
        <v>644061.97</v>
      </c>
      <c r="O55" s="27">
        <f>+'[1]PIGOO'!M93+'[1]PIGOO'!M94+'[1]PIGOO'!M95</f>
        <v>606684.5</v>
      </c>
      <c r="P55" s="12">
        <v>5</v>
      </c>
    </row>
    <row r="56" spans="1:15" ht="15.75" thickBot="1">
      <c r="A56" s="329"/>
      <c r="B56" s="299"/>
      <c r="C56" s="59" t="s">
        <v>17</v>
      </c>
      <c r="D56" s="60">
        <v>472901.33999999997</v>
      </c>
      <c r="E56" s="61">
        <v>495660.09</v>
      </c>
      <c r="F56" s="61">
        <v>545283.7</v>
      </c>
      <c r="G56" s="61">
        <v>561640.29</v>
      </c>
      <c r="H56" s="61">
        <v>538854.1799999999</v>
      </c>
      <c r="I56" s="61">
        <v>656724.15</v>
      </c>
      <c r="J56" s="61">
        <v>579535.0299999999</v>
      </c>
      <c r="K56" s="62">
        <v>581587.17</v>
      </c>
      <c r="L56" s="61">
        <v>565350.65</v>
      </c>
      <c r="M56" s="61">
        <v>527964.3</v>
      </c>
      <c r="N56" s="61">
        <v>549749.18</v>
      </c>
      <c r="O56" s="61">
        <v>549466.47</v>
      </c>
    </row>
    <row r="57" spans="1:15" ht="15">
      <c r="A57" s="3">
        <v>0</v>
      </c>
      <c r="B57" s="299"/>
      <c r="C57" s="19" t="s">
        <v>18</v>
      </c>
      <c r="D57" s="20">
        <f>(D55/D56)-1</f>
        <v>0.1723325842130201</v>
      </c>
      <c r="E57" s="20">
        <f aca="true" t="shared" si="26" ref="E57:J57">(E55/E56)-1</f>
        <v>0.07279880048442045</v>
      </c>
      <c r="F57" s="20">
        <f t="shared" si="26"/>
        <v>0.11867345383696604</v>
      </c>
      <c r="G57" s="20">
        <f t="shared" si="26"/>
        <v>0.11700321570591021</v>
      </c>
      <c r="H57" s="20">
        <f t="shared" si="26"/>
        <v>0.31480293982316354</v>
      </c>
      <c r="I57" s="20">
        <f t="shared" si="26"/>
        <v>0.05903970487456567</v>
      </c>
      <c r="J57" s="20">
        <f t="shared" si="26"/>
        <v>0.16767224580022377</v>
      </c>
      <c r="K57" s="21">
        <f>(K55/K56)-1</f>
        <v>0.1956798152889101</v>
      </c>
      <c r="L57" s="20">
        <f>(L55/L56)-1</f>
        <v>0.1250198969436047</v>
      </c>
      <c r="M57" s="20">
        <f>(M55/M56)-1</f>
        <v>0.1659109905726579</v>
      </c>
      <c r="N57" s="20">
        <f>(N55/N56)-1</f>
        <v>0.17155603579072176</v>
      </c>
      <c r="O57" s="20">
        <f>(O55/O56)-1</f>
        <v>0.10413379728157035</v>
      </c>
    </row>
    <row r="58" spans="2:15" ht="15">
      <c r="B58" s="299"/>
      <c r="C58" s="33" t="s">
        <v>19</v>
      </c>
      <c r="D58" s="34">
        <f aca="true" t="shared" si="27" ref="D58:O58">(D59/D60)-1</f>
        <v>0.1723325842130201</v>
      </c>
      <c r="E58" s="34">
        <f t="shared" si="27"/>
        <v>0.12139629594789869</v>
      </c>
      <c r="F58" s="34">
        <f t="shared" si="27"/>
        <v>0.12041553418347362</v>
      </c>
      <c r="G58" s="34">
        <f t="shared" si="27"/>
        <v>0.11949213789225288</v>
      </c>
      <c r="H58" s="34">
        <f t="shared" si="27"/>
        <v>0.15974859195798463</v>
      </c>
      <c r="I58" s="34">
        <f t="shared" si="27"/>
        <v>0.13952949403691717</v>
      </c>
      <c r="J58" s="34">
        <f t="shared" si="27"/>
        <v>0.14376512371927785</v>
      </c>
      <c r="K58" s="35">
        <f t="shared" si="27"/>
        <v>0.1505773195278508</v>
      </c>
      <c r="L58" s="34">
        <f t="shared" si="27"/>
        <v>0.14768611399464282</v>
      </c>
      <c r="M58" s="34">
        <f t="shared" si="27"/>
        <v>0.14942750982087438</v>
      </c>
      <c r="N58" s="34">
        <f t="shared" si="27"/>
        <v>0.1514299194083546</v>
      </c>
      <c r="O58" s="34">
        <f t="shared" si="27"/>
        <v>0.14750708994485207</v>
      </c>
    </row>
    <row r="59" spans="2:15" ht="15">
      <c r="B59" s="299"/>
      <c r="C59" s="19" t="s">
        <v>20</v>
      </c>
      <c r="D59" s="25">
        <f>D55</f>
        <v>554397.65</v>
      </c>
      <c r="E59" s="25">
        <f aca="true" t="shared" si="28" ref="E59:J59">D59+E55</f>
        <v>1086141.2</v>
      </c>
      <c r="F59" s="25">
        <f t="shared" si="28"/>
        <v>1696135.6</v>
      </c>
      <c r="G59" s="25">
        <f t="shared" si="28"/>
        <v>2323489.6100000003</v>
      </c>
      <c r="H59" s="25">
        <f t="shared" si="28"/>
        <v>3031976.6700000004</v>
      </c>
      <c r="I59" s="25">
        <f t="shared" si="28"/>
        <v>3727473.62</v>
      </c>
      <c r="J59" s="25">
        <f t="shared" si="28"/>
        <v>4404180.59</v>
      </c>
      <c r="K59" s="25">
        <f>J59+K55</f>
        <v>5099572.63</v>
      </c>
      <c r="L59" s="25">
        <f>K59+L55</f>
        <v>5735603.359999999</v>
      </c>
      <c r="M59" s="25">
        <f>L59+M55</f>
        <v>6351162.739999999</v>
      </c>
      <c r="N59" s="25">
        <f>M59+N55</f>
        <v>6995224.709999999</v>
      </c>
      <c r="O59" s="25">
        <f>N59+O55</f>
        <v>7601909.209999999</v>
      </c>
    </row>
    <row r="60" spans="2:15" ht="15.75" thickBot="1">
      <c r="B60" s="300"/>
      <c r="C60" s="63" t="s">
        <v>21</v>
      </c>
      <c r="D60" s="30">
        <f>D56</f>
        <v>472901.33999999997</v>
      </c>
      <c r="E60" s="30">
        <f>+D60+E56</f>
        <v>968561.4299999999</v>
      </c>
      <c r="F60" s="30">
        <f aca="true" t="shared" si="29" ref="F60:O60">+E60+F56</f>
        <v>1513845.13</v>
      </c>
      <c r="G60" s="30">
        <f t="shared" si="29"/>
        <v>2075485.42</v>
      </c>
      <c r="H60" s="30">
        <f t="shared" si="29"/>
        <v>2614339.5999999996</v>
      </c>
      <c r="I60" s="30">
        <f t="shared" si="29"/>
        <v>3271063.7499999995</v>
      </c>
      <c r="J60" s="30">
        <f t="shared" si="29"/>
        <v>3850598.7799999993</v>
      </c>
      <c r="K60" s="30">
        <f t="shared" si="29"/>
        <v>4432185.949999999</v>
      </c>
      <c r="L60" s="30">
        <f t="shared" si="29"/>
        <v>4997536.6</v>
      </c>
      <c r="M60" s="30">
        <f t="shared" si="29"/>
        <v>5525500.899999999</v>
      </c>
      <c r="N60" s="30">
        <f t="shared" si="29"/>
        <v>6075250.079999999</v>
      </c>
      <c r="O60" s="30">
        <f t="shared" si="29"/>
        <v>6624716.549999999</v>
      </c>
    </row>
    <row r="61" spans="1:16" ht="15" customHeight="1">
      <c r="A61" s="350" t="s">
        <v>38</v>
      </c>
      <c r="B61" s="298" t="s">
        <v>40</v>
      </c>
      <c r="C61" s="10" t="s">
        <v>16</v>
      </c>
      <c r="D61" s="64">
        <f>+'[1]PIGOO'!B96+'[1]PIGOO'!B97</f>
        <v>14612.72</v>
      </c>
      <c r="E61" s="64">
        <f>+'[1]PIGOO'!C96+'[1]PIGOO'!C97</f>
        <v>14672.19</v>
      </c>
      <c r="F61" s="64">
        <f>+'[1]PIGOO'!D96+'[1]PIGOO'!D97</f>
        <v>26572.989999999998</v>
      </c>
      <c r="G61" s="64">
        <f>+'[1]PIGOO'!E96+'[1]PIGOO'!E97</f>
        <v>18037.989999999998</v>
      </c>
      <c r="H61" s="64">
        <f>+'[1]PIGOO'!F96+'[1]PIGOO'!F97</f>
        <v>30101.03</v>
      </c>
      <c r="I61" s="64">
        <f>+'[1]PIGOO'!G96+'[1]PIGOO'!G97</f>
        <v>40736.85</v>
      </c>
      <c r="J61" s="64">
        <f>+'[1]PIGOO'!H96+'[1]PIGOO'!H97</f>
        <v>26667.86</v>
      </c>
      <c r="K61" s="64">
        <f>+'[1]PIGOO'!I96+'[1]PIGOO'!I97</f>
        <v>40457.75</v>
      </c>
      <c r="L61" s="64">
        <f>+'[1]PIGOO'!J96+'[1]PIGOO'!J97</f>
        <v>27147.03</v>
      </c>
      <c r="M61" s="64">
        <f>+'[1]PIGOO'!K96+'[1]PIGOO'!K97</f>
        <v>24466.4</v>
      </c>
      <c r="N61" s="64">
        <f>+'[1]PIGOO'!L96+'[1]PIGOO'!L97</f>
        <v>27861.199999999997</v>
      </c>
      <c r="O61" s="64">
        <f>+'[1]PIGOO'!M96+'[1]PIGOO'!M97</f>
        <v>18907.239999999998</v>
      </c>
      <c r="P61" s="12">
        <v>6</v>
      </c>
    </row>
    <row r="62" spans="1:15" ht="15.75" thickBot="1">
      <c r="A62" s="329"/>
      <c r="B62" s="299"/>
      <c r="C62" s="59" t="s">
        <v>17</v>
      </c>
      <c r="D62" s="60">
        <v>19108.2</v>
      </c>
      <c r="E62" s="61">
        <v>16456.64</v>
      </c>
      <c r="F62" s="61">
        <v>25881.62</v>
      </c>
      <c r="G62" s="61">
        <v>26985.07</v>
      </c>
      <c r="H62" s="61">
        <v>21499.47</v>
      </c>
      <c r="I62" s="61">
        <v>35334.08</v>
      </c>
      <c r="J62" s="61">
        <v>31350.260000000002</v>
      </c>
      <c r="K62" s="62">
        <v>38889.08</v>
      </c>
      <c r="L62" s="61">
        <v>19585.67</v>
      </c>
      <c r="M62" s="61">
        <v>18038.57</v>
      </c>
      <c r="N62" s="61">
        <v>20151.9</v>
      </c>
      <c r="O62" s="61">
        <v>17037.29</v>
      </c>
    </row>
    <row r="63" spans="2:15" ht="15">
      <c r="B63" s="299"/>
      <c r="C63" s="19" t="s">
        <v>18</v>
      </c>
      <c r="D63" s="20">
        <f>(D61/D62)-1</f>
        <v>-0.2352644414439875</v>
      </c>
      <c r="E63" s="20">
        <f aca="true" t="shared" si="30" ref="E63:J63">(E61/E62)-1</f>
        <v>-0.10843343477161793</v>
      </c>
      <c r="F63" s="20">
        <f t="shared" si="30"/>
        <v>0.026712779184610458</v>
      </c>
      <c r="G63" s="20">
        <f t="shared" si="30"/>
        <v>-0.3315566718930135</v>
      </c>
      <c r="H63" s="20">
        <f t="shared" si="30"/>
        <v>0.4000824206364155</v>
      </c>
      <c r="I63" s="20">
        <f t="shared" si="30"/>
        <v>0.15290535369818592</v>
      </c>
      <c r="J63" s="20">
        <f t="shared" si="30"/>
        <v>-0.149357612983114</v>
      </c>
      <c r="K63" s="21">
        <f>(K61/K62)-1</f>
        <v>0.04033703034373648</v>
      </c>
      <c r="L63" s="20">
        <f>(L61/L62)-1</f>
        <v>0.38606593494120967</v>
      </c>
      <c r="M63" s="20">
        <f>(M61/M62)-1</f>
        <v>0.3563381132761634</v>
      </c>
      <c r="N63" s="20">
        <f>(N61/N62)-1</f>
        <v>0.382559460894506</v>
      </c>
      <c r="O63" s="20">
        <f>(O61/O62)-1</f>
        <v>0.10975630514007784</v>
      </c>
    </row>
    <row r="64" spans="2:15" ht="15">
      <c r="B64" s="299"/>
      <c r="C64" s="33" t="s">
        <v>19</v>
      </c>
      <c r="D64" s="34">
        <f>(D65/D66)-1</f>
        <v>-0.2352644414439875</v>
      </c>
      <c r="E64" s="34">
        <f aca="true" t="shared" si="31" ref="E64:J64">(E65/E66)-1</f>
        <v>-0.1765769226010857</v>
      </c>
      <c r="F64" s="34">
        <f t="shared" si="31"/>
        <v>-0.09095007263233712</v>
      </c>
      <c r="G64" s="34">
        <f t="shared" si="31"/>
        <v>-0.16437168959985216</v>
      </c>
      <c r="H64" s="34">
        <f t="shared" si="31"/>
        <v>-0.053980042026362085</v>
      </c>
      <c r="I64" s="34">
        <f t="shared" si="31"/>
        <v>-0.003657520444693474</v>
      </c>
      <c r="J64" s="34">
        <f t="shared" si="31"/>
        <v>-0.029520142474600553</v>
      </c>
      <c r="K64" s="35">
        <f>(K65/K66)-1</f>
        <v>-0.01691399183367115</v>
      </c>
      <c r="L64" s="34">
        <f>(L65/L66)-1</f>
        <v>0.016658805141467115</v>
      </c>
      <c r="M64" s="34">
        <f>(M65/M66)-1</f>
        <v>0.04086518689744567</v>
      </c>
      <c r="N64" s="34">
        <f>(N65/N66)-1</f>
        <v>0.06606196210956217</v>
      </c>
      <c r="O64" s="34">
        <f>(O65/O66)-1</f>
        <v>0.06862616266963939</v>
      </c>
    </row>
    <row r="65" spans="2:15" ht="15">
      <c r="B65" s="299"/>
      <c r="C65" s="19" t="s">
        <v>20</v>
      </c>
      <c r="D65" s="25">
        <f>D61</f>
        <v>14612.72</v>
      </c>
      <c r="E65" s="25">
        <f aca="true" t="shared" si="32" ref="E65:O66">D65+E61</f>
        <v>29284.91</v>
      </c>
      <c r="F65" s="25">
        <f t="shared" si="32"/>
        <v>55857.899999999994</v>
      </c>
      <c r="G65" s="25">
        <f t="shared" si="32"/>
        <v>73895.88999999998</v>
      </c>
      <c r="H65" s="25">
        <f t="shared" si="32"/>
        <v>103996.91999999998</v>
      </c>
      <c r="I65" s="25">
        <f t="shared" si="32"/>
        <v>144733.77</v>
      </c>
      <c r="J65" s="25">
        <f t="shared" si="32"/>
        <v>171401.63</v>
      </c>
      <c r="K65" s="25">
        <f t="shared" si="32"/>
        <v>211859.38</v>
      </c>
      <c r="L65" s="25">
        <f t="shared" si="32"/>
        <v>239006.41</v>
      </c>
      <c r="M65" s="25">
        <f t="shared" si="32"/>
        <v>263472.81</v>
      </c>
      <c r="N65" s="25">
        <f t="shared" si="32"/>
        <v>291334.01</v>
      </c>
      <c r="O65" s="25">
        <f t="shared" si="32"/>
        <v>310241.25</v>
      </c>
    </row>
    <row r="66" spans="2:15" ht="15.75" thickBot="1">
      <c r="B66" s="300"/>
      <c r="C66" s="63" t="s">
        <v>21</v>
      </c>
      <c r="D66" s="30">
        <f>D62</f>
        <v>19108.2</v>
      </c>
      <c r="E66" s="30">
        <f t="shared" si="32"/>
        <v>35564.84</v>
      </c>
      <c r="F66" s="30">
        <f t="shared" si="32"/>
        <v>61446.45999999999</v>
      </c>
      <c r="G66" s="30">
        <f t="shared" si="32"/>
        <v>88431.53</v>
      </c>
      <c r="H66" s="30">
        <f t="shared" si="32"/>
        <v>109931</v>
      </c>
      <c r="I66" s="30">
        <f t="shared" si="32"/>
        <v>145265.08000000002</v>
      </c>
      <c r="J66" s="30">
        <f t="shared" si="32"/>
        <v>176615.34000000003</v>
      </c>
      <c r="K66" s="30">
        <f t="shared" si="32"/>
        <v>215504.42000000004</v>
      </c>
      <c r="L66" s="30">
        <f t="shared" si="32"/>
        <v>235090.09000000003</v>
      </c>
      <c r="M66" s="30">
        <f t="shared" si="32"/>
        <v>253128.66000000003</v>
      </c>
      <c r="N66" s="30">
        <f t="shared" si="32"/>
        <v>273280.56000000006</v>
      </c>
      <c r="O66" s="30">
        <f t="shared" si="32"/>
        <v>290317.85000000003</v>
      </c>
    </row>
    <row r="67" spans="1:15" ht="15" customHeight="1">
      <c r="A67" s="350" t="s">
        <v>38</v>
      </c>
      <c r="B67" s="317" t="s">
        <v>41</v>
      </c>
      <c r="C67" s="10" t="s">
        <v>16</v>
      </c>
      <c r="D67" s="64">
        <v>270565.8</v>
      </c>
      <c r="E67" s="65">
        <v>211133.91</v>
      </c>
      <c r="F67" s="66">
        <v>228187.58</v>
      </c>
      <c r="G67" s="67">
        <v>250279.96</v>
      </c>
      <c r="H67" s="66">
        <v>266026.54</v>
      </c>
      <c r="I67" s="66">
        <v>274101.85</v>
      </c>
      <c r="J67" s="66">
        <v>285230.82</v>
      </c>
      <c r="K67" s="68">
        <v>277979.55</v>
      </c>
      <c r="L67" s="66">
        <v>271531.97</v>
      </c>
      <c r="M67" s="66">
        <v>249461.02</v>
      </c>
      <c r="N67" s="66">
        <v>255746.51</v>
      </c>
      <c r="O67" s="66">
        <v>262843.33</v>
      </c>
    </row>
    <row r="68" spans="1:15" ht="15.75" thickBot="1">
      <c r="A68" s="329"/>
      <c r="B68" s="318"/>
      <c r="C68" s="69" t="s">
        <v>17</v>
      </c>
      <c r="D68" s="70">
        <v>279394.58</v>
      </c>
      <c r="E68" s="71">
        <v>220991.79</v>
      </c>
      <c r="F68" s="72">
        <v>248287.05</v>
      </c>
      <c r="G68" s="72">
        <v>285458.57</v>
      </c>
      <c r="H68" s="72">
        <v>278947.11</v>
      </c>
      <c r="I68" s="72">
        <v>269738.17</v>
      </c>
      <c r="J68" s="72">
        <v>326885.87</v>
      </c>
      <c r="K68" s="73">
        <v>319311.18</v>
      </c>
      <c r="L68" s="72">
        <v>310745.74</v>
      </c>
      <c r="M68" s="72">
        <v>295388.55</v>
      </c>
      <c r="N68" s="72">
        <v>278433.12</v>
      </c>
      <c r="O68" s="72">
        <v>272818.68</v>
      </c>
    </row>
    <row r="69" spans="2:15" ht="15">
      <c r="B69" s="318"/>
      <c r="C69" s="74" t="s">
        <v>33</v>
      </c>
      <c r="D69" s="75">
        <f>(D67/D68)-1</f>
        <v>-0.03159968242762634</v>
      </c>
      <c r="E69" s="20">
        <f aca="true" t="shared" si="33" ref="E69:O69">(E67/E68)-1</f>
        <v>-0.04460744899165714</v>
      </c>
      <c r="F69" s="20">
        <f t="shared" si="33"/>
        <v>-0.08095255068679574</v>
      </c>
      <c r="G69" s="20">
        <f t="shared" si="33"/>
        <v>-0.12323543132721504</v>
      </c>
      <c r="H69" s="20">
        <f t="shared" si="33"/>
        <v>-0.04631906743898517</v>
      </c>
      <c r="I69" s="20">
        <f t="shared" si="33"/>
        <v>0.016177465725373485</v>
      </c>
      <c r="J69" s="20">
        <f t="shared" si="33"/>
        <v>-0.12742994978644995</v>
      </c>
      <c r="K69" s="21">
        <f>(K67/K68)-1</f>
        <v>-0.12943997137839025</v>
      </c>
      <c r="L69" s="20">
        <f t="shared" si="33"/>
        <v>-0.12619246204308388</v>
      </c>
      <c r="M69" s="20">
        <f t="shared" si="33"/>
        <v>-0.1554817544552759</v>
      </c>
      <c r="N69" s="20">
        <f t="shared" si="33"/>
        <v>-0.08147956679866242</v>
      </c>
      <c r="O69" s="20">
        <f t="shared" si="33"/>
        <v>-0.03656402853352991</v>
      </c>
    </row>
    <row r="70" spans="2:15" ht="15">
      <c r="B70" s="318"/>
      <c r="C70" s="76" t="s">
        <v>34</v>
      </c>
      <c r="D70" s="77">
        <f>(D71/D72)-1</f>
        <v>-0.03159968242762634</v>
      </c>
      <c r="E70" s="78">
        <f aca="true" t="shared" si="34" ref="E70:O70">(E71/E72)-1</f>
        <v>-0.03734446244009415</v>
      </c>
      <c r="F70" s="78">
        <f t="shared" si="34"/>
        <v>-0.05180647390954529</v>
      </c>
      <c r="G70" s="78">
        <f t="shared" si="34"/>
        <v>-0.07152350059299506</v>
      </c>
      <c r="H70" s="78">
        <f t="shared" si="34"/>
        <v>-0.06616913634525157</v>
      </c>
      <c r="I70" s="78">
        <f t="shared" si="34"/>
        <v>-0.05213591711695209</v>
      </c>
      <c r="J70" s="78">
        <f t="shared" si="34"/>
        <v>-0.06502407489365092</v>
      </c>
      <c r="K70" s="79">
        <f>(K71/K72)-1</f>
        <v>-0.0742517930526353</v>
      </c>
      <c r="L70" s="78">
        <f t="shared" si="34"/>
        <v>-0.08060685858647643</v>
      </c>
      <c r="M70" s="78">
        <f t="shared" si="34"/>
        <v>-0.08840792652488183</v>
      </c>
      <c r="N70" s="78">
        <f t="shared" si="34"/>
        <v>-0.08778835556695042</v>
      </c>
      <c r="O70" s="78">
        <f t="shared" si="34"/>
        <v>-0.08366156853849449</v>
      </c>
    </row>
    <row r="71" spans="2:15" ht="15">
      <c r="B71" s="318"/>
      <c r="C71" s="74" t="s">
        <v>35</v>
      </c>
      <c r="D71" s="11">
        <f>D67</f>
        <v>270565.8</v>
      </c>
      <c r="E71" s="25">
        <f aca="true" t="shared" si="35" ref="E71:O72">D71+E67</f>
        <v>481699.70999999996</v>
      </c>
      <c r="F71" s="25">
        <f t="shared" si="35"/>
        <v>709887.2899999999</v>
      </c>
      <c r="G71" s="25">
        <f t="shared" si="35"/>
        <v>960167.2499999999</v>
      </c>
      <c r="H71" s="25">
        <f t="shared" si="35"/>
        <v>1226193.7899999998</v>
      </c>
      <c r="I71" s="25">
        <f t="shared" si="35"/>
        <v>1500295.6399999997</v>
      </c>
      <c r="J71" s="25">
        <f t="shared" si="35"/>
        <v>1785526.4599999997</v>
      </c>
      <c r="K71" s="25">
        <f t="shared" si="35"/>
        <v>2063506.0099999998</v>
      </c>
      <c r="L71" s="25">
        <f t="shared" si="35"/>
        <v>2335037.9799999995</v>
      </c>
      <c r="M71" s="25">
        <f t="shared" si="35"/>
        <v>2584498.9999999995</v>
      </c>
      <c r="N71" s="25">
        <f t="shared" si="35"/>
        <v>2840245.51</v>
      </c>
      <c r="O71" s="25">
        <f t="shared" si="35"/>
        <v>3103088.84</v>
      </c>
    </row>
    <row r="72" spans="2:15" ht="15.75" thickBot="1">
      <c r="B72" s="319"/>
      <c r="C72" s="80" t="s">
        <v>36</v>
      </c>
      <c r="D72" s="81">
        <f>D68</f>
        <v>279394.58</v>
      </c>
      <c r="E72" s="72">
        <f t="shared" si="35"/>
        <v>500386.37</v>
      </c>
      <c r="F72" s="72">
        <f t="shared" si="35"/>
        <v>748673.4199999999</v>
      </c>
      <c r="G72" s="72">
        <f t="shared" si="35"/>
        <v>1034131.99</v>
      </c>
      <c r="H72" s="72">
        <f t="shared" si="35"/>
        <v>1313079.1</v>
      </c>
      <c r="I72" s="72">
        <f t="shared" si="35"/>
        <v>1582817.27</v>
      </c>
      <c r="J72" s="72">
        <f t="shared" si="35"/>
        <v>1909703.1400000001</v>
      </c>
      <c r="K72" s="72">
        <f t="shared" si="35"/>
        <v>2229014.3200000003</v>
      </c>
      <c r="L72" s="72">
        <f t="shared" si="35"/>
        <v>2539760.0600000005</v>
      </c>
      <c r="M72" s="72">
        <f t="shared" si="35"/>
        <v>2835148.6100000003</v>
      </c>
      <c r="N72" s="72">
        <f t="shared" si="35"/>
        <v>3113581.7300000004</v>
      </c>
      <c r="O72" s="72">
        <f t="shared" si="35"/>
        <v>3386400.4100000006</v>
      </c>
    </row>
    <row r="73" spans="2:15" ht="15">
      <c r="B73" s="317" t="s">
        <v>42</v>
      </c>
      <c r="C73" s="10" t="s">
        <v>16</v>
      </c>
      <c r="D73" s="64">
        <v>260351.18</v>
      </c>
      <c r="E73" s="65">
        <v>184627.66</v>
      </c>
      <c r="F73" s="66">
        <v>225810.1</v>
      </c>
      <c r="G73" s="67">
        <v>217384.66</v>
      </c>
      <c r="H73" s="66">
        <v>229792.07</v>
      </c>
      <c r="I73" s="66">
        <v>222419.32</v>
      </c>
      <c r="J73" s="66">
        <v>269138.83</v>
      </c>
      <c r="K73" s="68">
        <v>239065.27</v>
      </c>
      <c r="L73" s="66">
        <v>214943.65</v>
      </c>
      <c r="M73" s="66">
        <v>262694.03</v>
      </c>
      <c r="N73" s="66">
        <v>219823.67</v>
      </c>
      <c r="O73" s="66">
        <v>201130</v>
      </c>
    </row>
    <row r="74" spans="2:15" ht="15">
      <c r="B74" s="318"/>
      <c r="C74" s="69" t="s">
        <v>17</v>
      </c>
      <c r="D74" s="70">
        <v>211977.62</v>
      </c>
      <c r="E74" s="71">
        <v>125797.35</v>
      </c>
      <c r="F74" s="72">
        <v>175737.05</v>
      </c>
      <c r="G74" s="72">
        <v>195753.34</v>
      </c>
      <c r="H74" s="72">
        <v>183524.26</v>
      </c>
      <c r="I74" s="72">
        <v>184037.85</v>
      </c>
      <c r="J74" s="72">
        <v>161734.9</v>
      </c>
      <c r="K74" s="73">
        <v>301911.68</v>
      </c>
      <c r="L74" s="72">
        <v>218907.14</v>
      </c>
      <c r="M74" s="72">
        <v>202462.41</v>
      </c>
      <c r="N74" s="72">
        <v>223864.7</v>
      </c>
      <c r="O74" s="72">
        <v>175787.9</v>
      </c>
    </row>
    <row r="75" spans="2:15" ht="15">
      <c r="B75" s="318"/>
      <c r="C75" s="74" t="s">
        <v>18</v>
      </c>
      <c r="D75" s="75">
        <f>(D73/D74)-1</f>
        <v>0.22820126011415742</v>
      </c>
      <c r="E75" s="20">
        <f aca="true" t="shared" si="36" ref="E75:J75">(E73/E74)-1</f>
        <v>0.46765937438268756</v>
      </c>
      <c r="F75" s="20">
        <f t="shared" si="36"/>
        <v>0.28493166352798127</v>
      </c>
      <c r="G75" s="20">
        <f t="shared" si="36"/>
        <v>0.11050294212093648</v>
      </c>
      <c r="H75" s="20">
        <f t="shared" si="36"/>
        <v>0.2521073235767304</v>
      </c>
      <c r="I75" s="20">
        <f t="shared" si="36"/>
        <v>0.20855204513636738</v>
      </c>
      <c r="J75" s="20">
        <f t="shared" si="36"/>
        <v>0.6640739259120947</v>
      </c>
      <c r="K75" s="21">
        <f>(K73/K74)-1</f>
        <v>-0.2081615722849809</v>
      </c>
      <c r="L75" s="20">
        <f>(L73/L74)-1</f>
        <v>-0.01810580504592052</v>
      </c>
      <c r="M75" s="20">
        <f>(M73/M74)-1</f>
        <v>0.29749532271200385</v>
      </c>
      <c r="N75" s="20">
        <f>(N73/N74)-1</f>
        <v>-0.018051215756660133</v>
      </c>
      <c r="O75" s="20">
        <f>(O73/O74)-1</f>
        <v>0.14416293726701324</v>
      </c>
    </row>
    <row r="76" spans="2:15" ht="15">
      <c r="B76" s="318"/>
      <c r="C76" s="76" t="s">
        <v>19</v>
      </c>
      <c r="D76" s="77">
        <f>(D77/D78)-1</f>
        <v>0.22820126011415742</v>
      </c>
      <c r="E76" s="78">
        <f aca="true" t="shared" si="37" ref="E76:J76">(E77/E78)-1</f>
        <v>0.3173825165316424</v>
      </c>
      <c r="F76" s="78">
        <f t="shared" si="37"/>
        <v>0.3062769981508904</v>
      </c>
      <c r="G76" s="78">
        <f t="shared" si="37"/>
        <v>0.2522444350024369</v>
      </c>
      <c r="H76" s="78">
        <f t="shared" si="37"/>
        <v>0.2522162500052363</v>
      </c>
      <c r="I76" s="78">
        <f t="shared" si="37"/>
        <v>0.24475371156718362</v>
      </c>
      <c r="J76" s="78">
        <f t="shared" si="37"/>
        <v>0.29950970494929563</v>
      </c>
      <c r="K76" s="79">
        <f>(K77/K78)-1</f>
        <v>0.200013132321184</v>
      </c>
      <c r="L76" s="78">
        <f>(L77/L78)-1</f>
        <v>0.17287416264806144</v>
      </c>
      <c r="M76" s="78">
        <f>(M77/M78)-1</f>
        <v>0.1857350759255223</v>
      </c>
      <c r="N76" s="78">
        <f>(N77/N78)-1</f>
        <v>0.1648628684806661</v>
      </c>
      <c r="O76" s="78">
        <f>(O77/O78)-1</f>
        <v>0.16332198205527515</v>
      </c>
    </row>
    <row r="77" spans="2:15" ht="15">
      <c r="B77" s="318"/>
      <c r="C77" s="74" t="s">
        <v>20</v>
      </c>
      <c r="D77" s="11">
        <f>D73</f>
        <v>260351.18</v>
      </c>
      <c r="E77" s="25">
        <f aca="true" t="shared" si="38" ref="E77:O78">D77+E73</f>
        <v>444978.83999999997</v>
      </c>
      <c r="F77" s="25">
        <f t="shared" si="38"/>
        <v>670788.94</v>
      </c>
      <c r="G77" s="25">
        <f t="shared" si="38"/>
        <v>888173.6</v>
      </c>
      <c r="H77" s="25">
        <f t="shared" si="38"/>
        <v>1117965.67</v>
      </c>
      <c r="I77" s="25">
        <f t="shared" si="38"/>
        <v>1340384.99</v>
      </c>
      <c r="J77" s="25">
        <f t="shared" si="38"/>
        <v>1609523.82</v>
      </c>
      <c r="K77" s="25">
        <f t="shared" si="38"/>
        <v>1848589.09</v>
      </c>
      <c r="L77" s="25">
        <f t="shared" si="38"/>
        <v>2063532.74</v>
      </c>
      <c r="M77" s="25">
        <f t="shared" si="38"/>
        <v>2326226.77</v>
      </c>
      <c r="N77" s="25">
        <f t="shared" si="38"/>
        <v>2546050.44</v>
      </c>
      <c r="O77" s="25">
        <f t="shared" si="38"/>
        <v>2747180.44</v>
      </c>
    </row>
    <row r="78" spans="2:15" ht="15.75" thickBot="1">
      <c r="B78" s="319"/>
      <c r="C78" s="80" t="s">
        <v>21</v>
      </c>
      <c r="D78" s="81">
        <f>D74</f>
        <v>211977.62</v>
      </c>
      <c r="E78" s="72">
        <f t="shared" si="38"/>
        <v>337774.97</v>
      </c>
      <c r="F78" s="72">
        <f t="shared" si="38"/>
        <v>513512.01999999996</v>
      </c>
      <c r="G78" s="72">
        <f t="shared" si="38"/>
        <v>709265.36</v>
      </c>
      <c r="H78" s="72">
        <f t="shared" si="38"/>
        <v>892789.62</v>
      </c>
      <c r="I78" s="72">
        <f t="shared" si="38"/>
        <v>1076827.47</v>
      </c>
      <c r="J78" s="72">
        <f t="shared" si="38"/>
        <v>1238562.3699999999</v>
      </c>
      <c r="K78" s="72">
        <f t="shared" si="38"/>
        <v>1540474.0499999998</v>
      </c>
      <c r="L78" s="72">
        <f t="shared" si="38"/>
        <v>1759381.19</v>
      </c>
      <c r="M78" s="72">
        <f t="shared" si="38"/>
        <v>1961843.5999999999</v>
      </c>
      <c r="N78" s="72">
        <f t="shared" si="38"/>
        <v>2185708.3</v>
      </c>
      <c r="O78" s="72">
        <f t="shared" si="38"/>
        <v>2361496.1999999997</v>
      </c>
    </row>
    <row r="79" spans="1:16" ht="15">
      <c r="A79" s="350" t="s">
        <v>38</v>
      </c>
      <c r="B79" s="317" t="s">
        <v>43</v>
      </c>
      <c r="C79" s="10" t="s">
        <v>16</v>
      </c>
      <c r="D79" s="64">
        <v>171195.41</v>
      </c>
      <c r="E79" s="64">
        <v>0</v>
      </c>
      <c r="F79" s="64">
        <v>189153.19</v>
      </c>
      <c r="G79" s="64">
        <f>+'[1]PIGOO'!E103+'[1]PIGOO'!E104</f>
        <v>91991.61</v>
      </c>
      <c r="H79" s="64">
        <f>+'[1]PIGOO'!F103+'[1]PIGOO'!F104</f>
        <v>9229.65</v>
      </c>
      <c r="I79" s="64">
        <f>+'[1]PIGOO'!G103+'[1]PIGOO'!G104</f>
        <v>13840.18</v>
      </c>
      <c r="J79" s="64">
        <f>+'[1]PIGOO'!H103+'[1]PIGOO'!H104</f>
        <v>172888.39</v>
      </c>
      <c r="K79" s="64">
        <f>+'[1]PIGOO'!I103+'[1]PIGOO'!I104</f>
        <v>15182.22</v>
      </c>
      <c r="L79" s="64">
        <f>+'[1]PIGOO'!J103+'[1]PIGOO'!J104</f>
        <v>0</v>
      </c>
      <c r="M79" s="64">
        <f>+'[1]PIGOO'!K103+'[1]PIGOO'!K104</f>
        <v>0</v>
      </c>
      <c r="N79" s="64">
        <f>+'[1]PIGOO'!L103+'[1]PIGOO'!L104</f>
        <v>0</v>
      </c>
      <c r="O79" s="64">
        <f>+'[1]PIGOO'!M103+'[1]PIGOO'!M104</f>
        <v>0</v>
      </c>
      <c r="P79" s="12">
        <v>7</v>
      </c>
    </row>
    <row r="80" spans="1:15" ht="15.75" thickBot="1">
      <c r="A80" s="329"/>
      <c r="B80" s="318"/>
      <c r="C80" s="69" t="s">
        <v>17</v>
      </c>
      <c r="D80" s="70">
        <v>0</v>
      </c>
      <c r="E80" s="71">
        <v>323.46</v>
      </c>
      <c r="F80" s="72">
        <v>0</v>
      </c>
      <c r="G80" s="72">
        <v>20755.36</v>
      </c>
      <c r="H80" s="72">
        <v>0</v>
      </c>
      <c r="I80" s="72">
        <v>15184.12</v>
      </c>
      <c r="J80" s="72">
        <v>0</v>
      </c>
      <c r="K80" s="73">
        <v>17522.06</v>
      </c>
      <c r="L80" s="72">
        <v>169.82</v>
      </c>
      <c r="M80" s="72">
        <v>0</v>
      </c>
      <c r="N80" s="72">
        <v>234.03</v>
      </c>
      <c r="O80" s="72">
        <v>0</v>
      </c>
    </row>
    <row r="81" spans="2:15" ht="15">
      <c r="B81" s="318"/>
      <c r="C81" s="74" t="s">
        <v>33</v>
      </c>
      <c r="D81" s="75" t="e">
        <f>(D79/D80)-1</f>
        <v>#DIV/0!</v>
      </c>
      <c r="E81" s="20">
        <f aca="true" t="shared" si="39" ref="E81:J81">(E79/E80)-1</f>
        <v>-1</v>
      </c>
      <c r="F81" s="20" t="e">
        <f t="shared" si="39"/>
        <v>#DIV/0!</v>
      </c>
      <c r="G81" s="20">
        <f t="shared" si="39"/>
        <v>3.4321857101009083</v>
      </c>
      <c r="H81" s="20" t="e">
        <f t="shared" si="39"/>
        <v>#DIV/0!</v>
      </c>
      <c r="I81" s="20">
        <f t="shared" si="39"/>
        <v>-0.08850957447649255</v>
      </c>
      <c r="J81" s="20" t="e">
        <f t="shared" si="39"/>
        <v>#DIV/0!</v>
      </c>
      <c r="K81" s="21">
        <f>(K79/K80)-1</f>
        <v>-0.13353681016958063</v>
      </c>
      <c r="L81" s="20">
        <f>(L79/L80)-1</f>
        <v>-1</v>
      </c>
      <c r="M81" s="20" t="e">
        <f>(M79/M80)-1</f>
        <v>#DIV/0!</v>
      </c>
      <c r="N81" s="20">
        <f>(N79/N80)-1</f>
        <v>-1</v>
      </c>
      <c r="O81" s="20" t="e">
        <f>(O79/O80)-1</f>
        <v>#DIV/0!</v>
      </c>
    </row>
    <row r="82" spans="2:15" ht="15">
      <c r="B82" s="318"/>
      <c r="C82" s="76" t="s">
        <v>34</v>
      </c>
      <c r="D82" s="77" t="e">
        <f>(D83/D84)-1</f>
        <v>#DIV/0!</v>
      </c>
      <c r="E82" s="78">
        <f aca="true" t="shared" si="40" ref="E82:J82">(E83/E84)-1</f>
        <v>528.2630000618315</v>
      </c>
      <c r="F82" s="78">
        <f t="shared" si="40"/>
        <v>1113.0437766648117</v>
      </c>
      <c r="G82" s="78">
        <f t="shared" si="40"/>
        <v>20.459465472924954</v>
      </c>
      <c r="H82" s="78">
        <f t="shared" si="40"/>
        <v>20.897329167382235</v>
      </c>
      <c r="I82" s="78">
        <f t="shared" si="40"/>
        <v>12.110079877693313</v>
      </c>
      <c r="J82" s="78">
        <f t="shared" si="40"/>
        <v>16.877712893659474</v>
      </c>
      <c r="K82" s="79">
        <f>(K83/K84)-1</f>
        <v>11.335793436831828</v>
      </c>
      <c r="L82" s="78">
        <f>(L83/L84)-1</f>
        <v>11.296967166232783</v>
      </c>
      <c r="M82" s="78">
        <f>(M83/M84)-1</f>
        <v>11.296967166232783</v>
      </c>
      <c r="N82" s="78">
        <f>(N83/N84)-1</f>
        <v>11.243859207198527</v>
      </c>
      <c r="O82" s="78">
        <f>(O83/O84)-1</f>
        <v>11.243859207198527</v>
      </c>
    </row>
    <row r="83" spans="2:15" ht="15">
      <c r="B83" s="318"/>
      <c r="C83" s="74" t="s">
        <v>35</v>
      </c>
      <c r="D83" s="11">
        <f>D79</f>
        <v>171195.41</v>
      </c>
      <c r="E83" s="25">
        <f aca="true" t="shared" si="41" ref="E83:O84">D83+E79</f>
        <v>171195.41</v>
      </c>
      <c r="F83" s="25">
        <f t="shared" si="41"/>
        <v>360348.6</v>
      </c>
      <c r="G83" s="25">
        <f t="shared" si="41"/>
        <v>452340.20999999996</v>
      </c>
      <c r="H83" s="25">
        <f t="shared" si="41"/>
        <v>461569.86</v>
      </c>
      <c r="I83" s="25">
        <f t="shared" si="41"/>
        <v>475410.04</v>
      </c>
      <c r="J83" s="25">
        <f t="shared" si="41"/>
        <v>648298.4299999999</v>
      </c>
      <c r="K83" s="25">
        <f t="shared" si="41"/>
        <v>663480.6499999999</v>
      </c>
      <c r="L83" s="25">
        <f t="shared" si="41"/>
        <v>663480.6499999999</v>
      </c>
      <c r="M83" s="25">
        <f t="shared" si="41"/>
        <v>663480.6499999999</v>
      </c>
      <c r="N83" s="25">
        <f t="shared" si="41"/>
        <v>663480.6499999999</v>
      </c>
      <c r="O83" s="25">
        <f t="shared" si="41"/>
        <v>663480.6499999999</v>
      </c>
    </row>
    <row r="84" spans="2:15" ht="15.75" thickBot="1">
      <c r="B84" s="319"/>
      <c r="C84" s="80" t="s">
        <v>36</v>
      </c>
      <c r="D84" s="81">
        <f>D80</f>
        <v>0</v>
      </c>
      <c r="E84" s="72">
        <f t="shared" si="41"/>
        <v>323.46</v>
      </c>
      <c r="F84" s="72">
        <f t="shared" si="41"/>
        <v>323.46</v>
      </c>
      <c r="G84" s="72">
        <f t="shared" si="41"/>
        <v>21078.82</v>
      </c>
      <c r="H84" s="72">
        <f t="shared" si="41"/>
        <v>21078.82</v>
      </c>
      <c r="I84" s="72">
        <f t="shared" si="41"/>
        <v>36262.94</v>
      </c>
      <c r="J84" s="72">
        <f t="shared" si="41"/>
        <v>36262.94</v>
      </c>
      <c r="K84" s="72">
        <f t="shared" si="41"/>
        <v>53785</v>
      </c>
      <c r="L84" s="72">
        <f t="shared" si="41"/>
        <v>53954.82</v>
      </c>
      <c r="M84" s="72">
        <f t="shared" si="41"/>
        <v>53954.82</v>
      </c>
      <c r="N84" s="72">
        <f t="shared" si="41"/>
        <v>54188.85</v>
      </c>
      <c r="O84" s="72">
        <f t="shared" si="41"/>
        <v>54188.85</v>
      </c>
    </row>
    <row r="85" spans="2:15" ht="15">
      <c r="B85" s="346" t="s">
        <v>44</v>
      </c>
      <c r="C85" s="82" t="s">
        <v>26</v>
      </c>
      <c r="D85" s="83">
        <f aca="true" t="shared" si="42" ref="D85:O85">(D67/D55)</f>
        <v>0.4880356184770985</v>
      </c>
      <c r="E85" s="83">
        <f t="shared" si="42"/>
        <v>0.3970596540381167</v>
      </c>
      <c r="F85" s="83">
        <f t="shared" si="42"/>
        <v>0.3740814341902155</v>
      </c>
      <c r="G85" s="83">
        <f t="shared" si="42"/>
        <v>0.3989453418812131</v>
      </c>
      <c r="H85" s="83">
        <f t="shared" si="42"/>
        <v>0.375485389951935</v>
      </c>
      <c r="I85" s="83">
        <f t="shared" si="42"/>
        <v>0.3941093487182079</v>
      </c>
      <c r="J85" s="83">
        <f t="shared" si="42"/>
        <v>0.42149827420870223</v>
      </c>
      <c r="K85" s="83">
        <f t="shared" si="42"/>
        <v>0.3997450848013733</v>
      </c>
      <c r="L85" s="83">
        <f t="shared" si="42"/>
        <v>0.42691643216672875</v>
      </c>
      <c r="M85" s="83">
        <f t="shared" si="42"/>
        <v>0.4052590669644251</v>
      </c>
      <c r="N85" s="83">
        <f t="shared" si="42"/>
        <v>0.39708369988061865</v>
      </c>
      <c r="O85" s="83">
        <f t="shared" si="42"/>
        <v>0.43324550075039003</v>
      </c>
    </row>
    <row r="86" spans="2:15" ht="15">
      <c r="B86" s="344"/>
      <c r="C86" s="84" t="s">
        <v>45</v>
      </c>
      <c r="D86" s="85">
        <f aca="true" t="shared" si="43" ref="D86:O87">D71/D59</f>
        <v>0.4880356184770985</v>
      </c>
      <c r="E86" s="85">
        <f t="shared" si="43"/>
        <v>0.4434963980742099</v>
      </c>
      <c r="F86" s="85">
        <f t="shared" si="43"/>
        <v>0.4185321562733545</v>
      </c>
      <c r="G86" s="85">
        <f t="shared" si="43"/>
        <v>0.4132436167855297</v>
      </c>
      <c r="H86" s="85">
        <f t="shared" si="43"/>
        <v>0.4044205887639629</v>
      </c>
      <c r="I86" s="85">
        <f t="shared" si="43"/>
        <v>0.4024966486550211</v>
      </c>
      <c r="J86" s="85">
        <f t="shared" si="43"/>
        <v>0.4054162683642361</v>
      </c>
      <c r="K86" s="85">
        <f t="shared" si="43"/>
        <v>0.4046429298527316</v>
      </c>
      <c r="L86" s="85">
        <f t="shared" si="43"/>
        <v>0.40711287608981384</v>
      </c>
      <c r="M86" s="85">
        <f t="shared" si="43"/>
        <v>0.40693320354124635</v>
      </c>
      <c r="N86" s="85">
        <f t="shared" si="43"/>
        <v>0.4060263433624565</v>
      </c>
      <c r="O86" s="85">
        <f t="shared" si="43"/>
        <v>0.4081986188309134</v>
      </c>
    </row>
    <row r="87" spans="2:15" ht="15.75" thickBot="1">
      <c r="B87" s="345"/>
      <c r="C87" s="86" t="s">
        <v>46</v>
      </c>
      <c r="D87" s="87">
        <f t="shared" si="43"/>
        <v>0.5908094487530952</v>
      </c>
      <c r="E87" s="87">
        <f t="shared" si="43"/>
        <v>0.5166284290300514</v>
      </c>
      <c r="F87" s="87">
        <f t="shared" si="43"/>
        <v>0.4945508659792696</v>
      </c>
      <c r="G87" s="87">
        <f t="shared" si="43"/>
        <v>0.4982603009564866</v>
      </c>
      <c r="H87" s="87">
        <f t="shared" si="43"/>
        <v>0.5022603413879361</v>
      </c>
      <c r="I87" s="87">
        <f t="shared" si="43"/>
        <v>0.4838845681316973</v>
      </c>
      <c r="J87" s="87">
        <f t="shared" si="43"/>
        <v>0.49594965591299556</v>
      </c>
      <c r="K87" s="87">
        <f t="shared" si="43"/>
        <v>0.5029153436127833</v>
      </c>
      <c r="L87" s="87">
        <f t="shared" si="43"/>
        <v>0.5082023931550598</v>
      </c>
      <c r="M87" s="87">
        <f t="shared" si="43"/>
        <v>0.5131025514808985</v>
      </c>
      <c r="N87" s="87">
        <f t="shared" si="43"/>
        <v>0.5125026441709871</v>
      </c>
      <c r="O87" s="87">
        <f t="shared" si="43"/>
        <v>0.5111766495126498</v>
      </c>
    </row>
    <row r="88" spans="2:15" ht="15">
      <c r="B88" s="325" t="s">
        <v>47</v>
      </c>
      <c r="C88" s="82" t="s">
        <v>26</v>
      </c>
      <c r="D88" s="83">
        <f aca="true" t="shared" si="44" ref="D88:O88">D79/D61</f>
        <v>11.71550607963473</v>
      </c>
      <c r="E88" s="83">
        <f t="shared" si="44"/>
        <v>0</v>
      </c>
      <c r="F88" s="83">
        <f t="shared" si="44"/>
        <v>7.118250147988616</v>
      </c>
      <c r="G88" s="83">
        <f t="shared" si="44"/>
        <v>5.0998814169427975</v>
      </c>
      <c r="H88" s="83">
        <f t="shared" si="44"/>
        <v>0.3066223979710993</v>
      </c>
      <c r="I88" s="83">
        <f t="shared" si="44"/>
        <v>0.33974595482959535</v>
      </c>
      <c r="J88" s="83">
        <f t="shared" si="44"/>
        <v>6.483024509653194</v>
      </c>
      <c r="K88" s="83">
        <f t="shared" si="44"/>
        <v>0.3752611057214007</v>
      </c>
      <c r="L88" s="83">
        <f t="shared" si="44"/>
        <v>0</v>
      </c>
      <c r="M88" s="83">
        <f t="shared" si="44"/>
        <v>0</v>
      </c>
      <c r="N88" s="83">
        <f t="shared" si="44"/>
        <v>0</v>
      </c>
      <c r="O88" s="83">
        <f t="shared" si="44"/>
        <v>0</v>
      </c>
    </row>
    <row r="89" spans="2:15" ht="15">
      <c r="B89" s="326"/>
      <c r="C89" s="84" t="s">
        <v>45</v>
      </c>
      <c r="D89" s="85">
        <f aca="true" t="shared" si="45" ref="D89:O90">D83/D65</f>
        <v>11.71550607963473</v>
      </c>
      <c r="E89" s="85">
        <f t="shared" si="45"/>
        <v>5.84585747403697</v>
      </c>
      <c r="F89" s="85">
        <f t="shared" si="45"/>
        <v>6.451166262963699</v>
      </c>
      <c r="G89" s="85">
        <f t="shared" si="45"/>
        <v>6.1213175726011295</v>
      </c>
      <c r="H89" s="85">
        <f t="shared" si="45"/>
        <v>4.438303172824734</v>
      </c>
      <c r="I89" s="85">
        <f t="shared" si="45"/>
        <v>3.2847209051488124</v>
      </c>
      <c r="J89" s="85">
        <f t="shared" si="45"/>
        <v>3.782335267173363</v>
      </c>
      <c r="K89" s="85">
        <f t="shared" si="45"/>
        <v>3.1317029720373952</v>
      </c>
      <c r="L89" s="85">
        <f t="shared" si="45"/>
        <v>2.7759952128480565</v>
      </c>
      <c r="M89" s="85">
        <f t="shared" si="45"/>
        <v>2.518212979927606</v>
      </c>
      <c r="N89" s="85">
        <f t="shared" si="45"/>
        <v>2.277388245883136</v>
      </c>
      <c r="O89" s="85">
        <f t="shared" si="45"/>
        <v>2.1385958508096516</v>
      </c>
    </row>
    <row r="90" spans="2:15" ht="15.75" thickBot="1">
      <c r="B90" s="347"/>
      <c r="C90" s="86" t="s">
        <v>46</v>
      </c>
      <c r="D90" s="87">
        <f t="shared" si="45"/>
        <v>0</v>
      </c>
      <c r="E90" s="87">
        <f t="shared" si="45"/>
        <v>0.009094937584423268</v>
      </c>
      <c r="F90" s="87">
        <f t="shared" si="45"/>
        <v>0.005264094953557943</v>
      </c>
      <c r="G90" s="87">
        <f t="shared" si="45"/>
        <v>0.2383631720496072</v>
      </c>
      <c r="H90" s="87">
        <f t="shared" si="45"/>
        <v>0.1917459133456441</v>
      </c>
      <c r="I90" s="87">
        <f t="shared" si="45"/>
        <v>0.24963287804612092</v>
      </c>
      <c r="J90" s="87">
        <f t="shared" si="45"/>
        <v>0.20532157625719258</v>
      </c>
      <c r="K90" s="87">
        <f t="shared" si="45"/>
        <v>0.24957724764995534</v>
      </c>
      <c r="L90" s="87">
        <f t="shared" si="45"/>
        <v>0.2295069945313305</v>
      </c>
      <c r="M90" s="87">
        <f t="shared" si="45"/>
        <v>0.21315176242784992</v>
      </c>
      <c r="N90" s="87">
        <f t="shared" si="45"/>
        <v>0.1982901747566676</v>
      </c>
      <c r="O90" s="87">
        <f t="shared" si="45"/>
        <v>0.18665352474882269</v>
      </c>
    </row>
    <row r="91" spans="2:15" ht="15">
      <c r="B91" s="326" t="s">
        <v>48</v>
      </c>
      <c r="C91" s="82" t="s">
        <v>26</v>
      </c>
      <c r="D91" s="83">
        <f>(D67)/(D61+D55)</f>
        <v>0.4755024060457808</v>
      </c>
      <c r="E91" s="83">
        <f aca="true" t="shared" si="46" ref="E91:O91">(E67)/(E61+E55)</f>
        <v>0.3863979284344921</v>
      </c>
      <c r="F91" s="83">
        <f t="shared" si="46"/>
        <v>0.35846570777054726</v>
      </c>
      <c r="G91" s="83">
        <f t="shared" si="46"/>
        <v>0.3877952624141607</v>
      </c>
      <c r="H91" s="83">
        <f t="shared" si="46"/>
        <v>0.36018254775811503</v>
      </c>
      <c r="I91" s="83">
        <f t="shared" si="46"/>
        <v>0.37230272503109746</v>
      </c>
      <c r="J91" s="83">
        <f t="shared" si="46"/>
        <v>0.4055175247030094</v>
      </c>
      <c r="K91" s="83">
        <f t="shared" si="46"/>
        <v>0.3777667042617488</v>
      </c>
      <c r="L91" s="83">
        <f t="shared" si="46"/>
        <v>0.40944070561111695</v>
      </c>
      <c r="M91" s="83">
        <f t="shared" si="46"/>
        <v>0.38976714344225316</v>
      </c>
      <c r="N91" s="83">
        <f t="shared" si="46"/>
        <v>0.3806186799600913</v>
      </c>
      <c r="O91" s="83">
        <f t="shared" si="46"/>
        <v>0.42015153524885096</v>
      </c>
    </row>
    <row r="92" spans="2:15" ht="15">
      <c r="B92" s="326"/>
      <c r="C92" s="84" t="s">
        <v>45</v>
      </c>
      <c r="D92" s="85">
        <f>(D71)/(D65+D59)</f>
        <v>0.4755024060457808</v>
      </c>
      <c r="E92" s="85">
        <f aca="true" t="shared" si="47" ref="E92:O93">(E71)/(E65+E59)</f>
        <v>0.43185263970555615</v>
      </c>
      <c r="F92" s="85">
        <f t="shared" si="47"/>
        <v>0.40518831262787214</v>
      </c>
      <c r="G92" s="85">
        <f t="shared" si="47"/>
        <v>0.40050598871145243</v>
      </c>
      <c r="H92" s="85">
        <f t="shared" si="47"/>
        <v>0.39100896573558186</v>
      </c>
      <c r="I92" s="85">
        <f t="shared" si="47"/>
        <v>0.3874522950073704</v>
      </c>
      <c r="J92" s="85">
        <f t="shared" si="47"/>
        <v>0.3902293465944974</v>
      </c>
      <c r="K92" s="85">
        <f t="shared" si="47"/>
        <v>0.3885027627417563</v>
      </c>
      <c r="L92" s="85">
        <f t="shared" si="47"/>
        <v>0.39082686064700084</v>
      </c>
      <c r="M92" s="85">
        <f t="shared" si="47"/>
        <v>0.3907243234285221</v>
      </c>
      <c r="N92" s="85">
        <f t="shared" si="47"/>
        <v>0.38979244100567684</v>
      </c>
      <c r="O92" s="85">
        <f t="shared" si="47"/>
        <v>0.3921928501850052</v>
      </c>
    </row>
    <row r="93" spans="2:15" ht="15.75" thickBot="1">
      <c r="B93" s="347"/>
      <c r="C93" s="86" t="s">
        <v>46</v>
      </c>
      <c r="D93" s="87">
        <f>(D72)/(D66+D60)</f>
        <v>0.5678641515772236</v>
      </c>
      <c r="E93" s="87">
        <f t="shared" si="47"/>
        <v>0.498330125353657</v>
      </c>
      <c r="F93" s="87">
        <f t="shared" si="47"/>
        <v>0.47526021515800765</v>
      </c>
      <c r="G93" s="87">
        <f t="shared" si="47"/>
        <v>0.4778981882830578</v>
      </c>
      <c r="H93" s="87">
        <f t="shared" si="47"/>
        <v>0.4819929048164306</v>
      </c>
      <c r="I93" s="87">
        <f t="shared" si="47"/>
        <v>0.46330940280125205</v>
      </c>
      <c r="J93" s="87">
        <f t="shared" si="47"/>
        <v>0.47419955410764214</v>
      </c>
      <c r="K93" s="87">
        <f t="shared" si="47"/>
        <v>0.4795961310994133</v>
      </c>
      <c r="L93" s="87">
        <f t="shared" si="47"/>
        <v>0.4853700083083895</v>
      </c>
      <c r="M93" s="87">
        <f t="shared" si="47"/>
        <v>0.49062646784370106</v>
      </c>
      <c r="N93" s="87">
        <f t="shared" si="47"/>
        <v>0.49044131729984075</v>
      </c>
      <c r="O93" s="87">
        <f t="shared" si="47"/>
        <v>0.48971562744503505</v>
      </c>
    </row>
    <row r="94" spans="1:15" ht="30">
      <c r="A94" s="88"/>
      <c r="B94" s="89" t="s">
        <v>49</v>
      </c>
      <c r="C94" s="90">
        <v>16896</v>
      </c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</row>
    <row r="95" spans="1:15" ht="15">
      <c r="A95" s="92"/>
      <c r="B95" s="348" t="s">
        <v>50</v>
      </c>
      <c r="C95" s="93"/>
      <c r="D95" s="91">
        <f aca="true" t="shared" si="48" ref="D95:O95">(D7*1000)/($C$94*30.4)</f>
        <v>119.87616190689793</v>
      </c>
      <c r="E95" s="91">
        <f t="shared" si="48"/>
        <v>150.67798669258374</v>
      </c>
      <c r="F95" s="91">
        <f t="shared" si="48"/>
        <v>163.850677830941</v>
      </c>
      <c r="G95" s="91">
        <f t="shared" si="48"/>
        <v>158.3643279007177</v>
      </c>
      <c r="H95" s="91">
        <f t="shared" si="48"/>
        <v>146.83481608851676</v>
      </c>
      <c r="I95" s="91">
        <f t="shared" si="48"/>
        <v>138.85254685007976</v>
      </c>
      <c r="J95" s="91">
        <f t="shared" si="48"/>
        <v>140.8500610546252</v>
      </c>
      <c r="K95" s="91">
        <f t="shared" si="48"/>
        <v>135.16707473584532</v>
      </c>
      <c r="L95" s="91">
        <f t="shared" si="48"/>
        <v>85.09488387161085</v>
      </c>
      <c r="M95" s="91">
        <f t="shared" si="48"/>
        <v>122.22022341008773</v>
      </c>
      <c r="N95" s="91">
        <f t="shared" si="48"/>
        <v>132.83858839214514</v>
      </c>
      <c r="O95" s="91">
        <f t="shared" si="48"/>
        <v>134.0846011513158</v>
      </c>
    </row>
    <row r="96" spans="1:15" ht="10.5" customHeight="1">
      <c r="A96" s="92"/>
      <c r="B96" s="349"/>
      <c r="C96" s="94"/>
      <c r="D96" s="95"/>
      <c r="E96" s="96"/>
      <c r="F96" s="96"/>
      <c r="G96" s="96"/>
      <c r="H96" s="95"/>
      <c r="I96" s="96"/>
      <c r="J96" s="96"/>
      <c r="K96" s="96"/>
      <c r="L96" s="96"/>
      <c r="M96" s="96"/>
      <c r="N96" s="96"/>
      <c r="O96" s="96"/>
    </row>
    <row r="97" spans="1:15" ht="15">
      <c r="A97" s="92"/>
      <c r="B97" s="348" t="s">
        <v>51</v>
      </c>
      <c r="C97" s="97"/>
      <c r="D97" s="342">
        <f aca="true" t="shared" si="49" ref="D97:O97">((D13+D25)*1000)/($C$94*30.4)</f>
        <v>64.19107294158692</v>
      </c>
      <c r="E97" s="342">
        <f t="shared" si="49"/>
        <v>60.74117511463318</v>
      </c>
      <c r="F97" s="342">
        <f t="shared" si="49"/>
        <v>76.58500610546253</v>
      </c>
      <c r="G97" s="342">
        <f t="shared" si="49"/>
        <v>77.66747968999204</v>
      </c>
      <c r="H97" s="342">
        <f t="shared" si="49"/>
        <v>89.6720338666268</v>
      </c>
      <c r="I97" s="342">
        <f t="shared" si="49"/>
        <v>89.37999962619618</v>
      </c>
      <c r="J97" s="342">
        <f t="shared" si="49"/>
        <v>83.97541928329346</v>
      </c>
      <c r="K97" s="342">
        <f t="shared" si="49"/>
        <v>87.36301647228868</v>
      </c>
      <c r="L97" s="342">
        <f t="shared" si="49"/>
        <v>75.10536595394737</v>
      </c>
      <c r="M97" s="342">
        <f t="shared" si="49"/>
        <v>70.60609175637958</v>
      </c>
      <c r="N97" s="342">
        <f t="shared" si="49"/>
        <v>75.48890425637958</v>
      </c>
      <c r="O97" s="342">
        <f t="shared" si="49"/>
        <v>66.67531088018342</v>
      </c>
    </row>
    <row r="98" spans="1:15" ht="15.75" thickBot="1">
      <c r="A98" s="98"/>
      <c r="B98" s="349"/>
      <c r="C98" s="94"/>
      <c r="D98" s="343"/>
      <c r="E98" s="343"/>
      <c r="F98" s="343"/>
      <c r="G98" s="343"/>
      <c r="H98" s="343"/>
      <c r="I98" s="343"/>
      <c r="J98" s="343"/>
      <c r="K98" s="343"/>
      <c r="L98" s="343"/>
      <c r="M98" s="343"/>
      <c r="N98" s="343"/>
      <c r="O98" s="343"/>
    </row>
    <row r="99" spans="2:15" ht="15.75">
      <c r="B99" s="325" t="s">
        <v>52</v>
      </c>
      <c r="C99" s="99" t="s">
        <v>53</v>
      </c>
      <c r="D99" s="100"/>
      <c r="E99" s="100"/>
      <c r="F99" s="100"/>
      <c r="G99" s="100"/>
      <c r="H99" s="100"/>
      <c r="I99" s="100"/>
      <c r="J99" s="100"/>
      <c r="K99" s="100"/>
      <c r="L99" s="101"/>
      <c r="M99" s="100"/>
      <c r="N99" s="100"/>
      <c r="O99" s="100"/>
    </row>
    <row r="100" spans="2:15" ht="15.75">
      <c r="B100" s="326"/>
      <c r="C100" s="102" t="s">
        <v>54</v>
      </c>
      <c r="D100" s="103"/>
      <c r="E100" s="103"/>
      <c r="F100" s="103"/>
      <c r="G100" s="103"/>
      <c r="H100" s="103"/>
      <c r="I100" s="103"/>
      <c r="J100" s="103"/>
      <c r="K100" s="103"/>
      <c r="L100" s="104"/>
      <c r="M100" s="103"/>
      <c r="N100" s="103"/>
      <c r="O100" s="103"/>
    </row>
    <row r="101" spans="2:15" ht="18.75">
      <c r="B101" s="326"/>
      <c r="C101" s="105" t="s">
        <v>55</v>
      </c>
      <c r="D101" s="106"/>
      <c r="E101" s="106"/>
      <c r="F101" s="106"/>
      <c r="G101" s="106"/>
      <c r="H101" s="106"/>
      <c r="I101" s="106"/>
      <c r="J101" s="106"/>
      <c r="K101" s="106"/>
      <c r="L101" s="107"/>
      <c r="M101" s="106"/>
      <c r="N101" s="106"/>
      <c r="O101" s="108"/>
    </row>
    <row r="102" spans="2:15" ht="15.75">
      <c r="B102" s="326"/>
      <c r="C102" s="102" t="s">
        <v>56</v>
      </c>
      <c r="D102" s="103"/>
      <c r="E102" s="103"/>
      <c r="F102" s="103"/>
      <c r="G102" s="103"/>
      <c r="H102" s="103"/>
      <c r="I102" s="103"/>
      <c r="J102" s="103"/>
      <c r="K102" s="103"/>
      <c r="L102" s="104"/>
      <c r="M102" s="103"/>
      <c r="N102" s="103"/>
      <c r="O102" s="103"/>
    </row>
    <row r="103" spans="2:15" ht="16.5" thickBot="1">
      <c r="B103" s="326"/>
      <c r="C103" s="102" t="s">
        <v>57</v>
      </c>
      <c r="D103" s="103"/>
      <c r="E103" s="103"/>
      <c r="F103" s="103"/>
      <c r="G103" s="103"/>
      <c r="H103" s="103"/>
      <c r="I103" s="103"/>
      <c r="J103" s="103"/>
      <c r="K103" s="103"/>
      <c r="L103" s="104"/>
      <c r="M103" s="103"/>
      <c r="N103" s="103"/>
      <c r="O103" s="103"/>
    </row>
    <row r="104" spans="2:28" ht="15.75">
      <c r="B104" s="344"/>
      <c r="C104" s="109" t="s">
        <v>20</v>
      </c>
      <c r="D104" s="110">
        <f aca="true" t="shared" si="50" ref="D104:O104">SUM(D99:D103)</f>
        <v>0</v>
      </c>
      <c r="E104" s="110">
        <f t="shared" si="50"/>
        <v>0</v>
      </c>
      <c r="F104" s="110">
        <f t="shared" si="50"/>
        <v>0</v>
      </c>
      <c r="G104" s="110">
        <f t="shared" si="50"/>
        <v>0</v>
      </c>
      <c r="H104" s="110">
        <f t="shared" si="50"/>
        <v>0</v>
      </c>
      <c r="I104" s="110">
        <f t="shared" si="50"/>
        <v>0</v>
      </c>
      <c r="J104" s="110">
        <f t="shared" si="50"/>
        <v>0</v>
      </c>
      <c r="K104" s="110">
        <f t="shared" si="50"/>
        <v>0</v>
      </c>
      <c r="L104" s="110">
        <f t="shared" si="50"/>
        <v>0</v>
      </c>
      <c r="M104" s="110">
        <f t="shared" si="50"/>
        <v>0</v>
      </c>
      <c r="N104" s="110">
        <f t="shared" si="50"/>
        <v>0</v>
      </c>
      <c r="O104" s="110">
        <f t="shared" si="50"/>
        <v>0</v>
      </c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</row>
    <row r="105" spans="2:28" ht="15.75">
      <c r="B105" s="344"/>
      <c r="C105" s="112" t="s">
        <v>21</v>
      </c>
      <c r="D105" s="103"/>
      <c r="E105" s="103"/>
      <c r="F105" s="103"/>
      <c r="G105" s="113"/>
      <c r="H105" s="103"/>
      <c r="I105" s="103"/>
      <c r="J105" s="113"/>
      <c r="K105" s="103"/>
      <c r="L105" s="103"/>
      <c r="M105" s="113"/>
      <c r="N105" s="103"/>
      <c r="O105" s="103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</row>
    <row r="106" spans="2:28" ht="15.75">
      <c r="B106" s="344"/>
      <c r="C106" s="112" t="s">
        <v>35</v>
      </c>
      <c r="D106" s="103"/>
      <c r="E106" s="103"/>
      <c r="F106" s="103"/>
      <c r="G106" s="113"/>
      <c r="H106" s="103"/>
      <c r="I106" s="103"/>
      <c r="J106" s="113"/>
      <c r="K106" s="103"/>
      <c r="L106" s="103"/>
      <c r="M106" s="113"/>
      <c r="N106" s="103"/>
      <c r="O106" s="103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  <c r="AB106" s="111"/>
    </row>
    <row r="107" spans="2:28" ht="15.75">
      <c r="B107" s="344"/>
      <c r="C107" s="114" t="s">
        <v>36</v>
      </c>
      <c r="D107" s="106"/>
      <c r="E107" s="106"/>
      <c r="F107" s="106"/>
      <c r="G107" s="115"/>
      <c r="H107" s="106"/>
      <c r="I107" s="106"/>
      <c r="J107" s="115"/>
      <c r="K107" s="106"/>
      <c r="L107" s="106"/>
      <c r="M107" s="115"/>
      <c r="N107" s="106"/>
      <c r="O107" s="106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</row>
    <row r="108" spans="2:28" ht="16.5" thickBot="1">
      <c r="B108" s="345"/>
      <c r="C108" s="116" t="s">
        <v>58</v>
      </c>
      <c r="D108" s="117"/>
      <c r="E108" s="117"/>
      <c r="F108" s="117"/>
      <c r="G108" s="118"/>
      <c r="H108" s="117"/>
      <c r="I108" s="119"/>
      <c r="J108" s="118"/>
      <c r="K108" s="119"/>
      <c r="L108" s="119"/>
      <c r="M108" s="120"/>
      <c r="N108" s="119"/>
      <c r="O108" s="117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</row>
    <row r="109" spans="1:15" ht="15.75" thickTop="1">
      <c r="A109" s="338" t="s">
        <v>14</v>
      </c>
      <c r="B109" s="340" t="s">
        <v>59</v>
      </c>
      <c r="C109" s="10" t="s">
        <v>16</v>
      </c>
      <c r="D109" s="121">
        <f>+'[1]PIGOO'!B86</f>
        <v>0</v>
      </c>
      <c r="E109" s="121">
        <f>+'[1]PIGOO'!C86</f>
        <v>0</v>
      </c>
      <c r="F109" s="121">
        <f>+'[1]PIGOO'!D86</f>
        <v>0</v>
      </c>
      <c r="G109" s="121">
        <f>+'[1]PIGOO'!E86</f>
        <v>0</v>
      </c>
      <c r="H109" s="121">
        <f>+'[1]PIGOO'!F86</f>
        <v>0</v>
      </c>
      <c r="I109" s="121">
        <f>+'[1]PIGOO'!G86</f>
        <v>0</v>
      </c>
      <c r="J109" s="121">
        <f>+'[1]PIGOO'!H86</f>
        <v>0</v>
      </c>
      <c r="K109" s="121">
        <f>+'[1]PIGOO'!I86</f>
        <v>0</v>
      </c>
      <c r="L109" s="121">
        <f>+'[1]PIGOO'!J86</f>
        <v>0</v>
      </c>
      <c r="M109" s="121">
        <f>+'[1]PIGOO'!K86</f>
        <v>0</v>
      </c>
      <c r="N109" s="121">
        <f>+'[1]PIGOO'!L86</f>
        <v>0</v>
      </c>
      <c r="O109" s="121">
        <f>+'[1]PIGOO'!M86</f>
        <v>0</v>
      </c>
    </row>
    <row r="110" spans="1:17" ht="15.75" thickBot="1">
      <c r="A110" s="339"/>
      <c r="B110" s="299"/>
      <c r="C110" s="122" t="s">
        <v>60</v>
      </c>
      <c r="D110" s="60"/>
      <c r="E110" s="61"/>
      <c r="F110" s="61"/>
      <c r="G110" s="61"/>
      <c r="H110" s="61"/>
      <c r="I110" s="61"/>
      <c r="J110" s="61"/>
      <c r="K110" s="123"/>
      <c r="L110" s="61"/>
      <c r="M110" s="61"/>
      <c r="N110" s="61"/>
      <c r="O110" s="124"/>
      <c r="Q110" s="2" t="s">
        <v>61</v>
      </c>
    </row>
    <row r="111" spans="1:15" ht="15">
      <c r="A111" s="125"/>
      <c r="B111" s="299"/>
      <c r="C111" s="74" t="s">
        <v>33</v>
      </c>
      <c r="D111" s="75" t="e">
        <f>(D109/D110)-1</f>
        <v>#DIV/0!</v>
      </c>
      <c r="E111" s="20" t="e">
        <f>(E109/E110)-1</f>
        <v>#DIV/0!</v>
      </c>
      <c r="F111" s="20" t="e">
        <f>(F109/F110)-1</f>
        <v>#DIV/0!</v>
      </c>
      <c r="G111" s="20" t="e">
        <f>(G109/G110)-1</f>
        <v>#DIV/0!</v>
      </c>
      <c r="H111" s="20" t="e">
        <f aca="true" t="shared" si="51" ref="H111:O111">(H109/H110)-1</f>
        <v>#DIV/0!</v>
      </c>
      <c r="I111" s="20" t="e">
        <f t="shared" si="51"/>
        <v>#DIV/0!</v>
      </c>
      <c r="J111" s="20" t="e">
        <f t="shared" si="51"/>
        <v>#DIV/0!</v>
      </c>
      <c r="K111" s="21" t="e">
        <f>(K109/K110)-1</f>
        <v>#DIV/0!</v>
      </c>
      <c r="L111" s="20" t="e">
        <f t="shared" si="51"/>
        <v>#DIV/0!</v>
      </c>
      <c r="M111" s="20" t="e">
        <f t="shared" si="51"/>
        <v>#DIV/0!</v>
      </c>
      <c r="N111" s="20" t="e">
        <f t="shared" si="51"/>
        <v>#DIV/0!</v>
      </c>
      <c r="O111" s="126" t="e">
        <f t="shared" si="51"/>
        <v>#DIV/0!</v>
      </c>
    </row>
    <row r="112" spans="1:15" ht="15">
      <c r="A112" s="125"/>
      <c r="B112" s="299"/>
      <c r="C112" s="127" t="s">
        <v>34</v>
      </c>
      <c r="D112" s="128" t="e">
        <f aca="true" t="shared" si="52" ref="D112:O112">(D113/D114)-1</f>
        <v>#DIV/0!</v>
      </c>
      <c r="E112" s="129" t="e">
        <f t="shared" si="52"/>
        <v>#DIV/0!</v>
      </c>
      <c r="F112" s="129" t="e">
        <f t="shared" si="52"/>
        <v>#DIV/0!</v>
      </c>
      <c r="G112" s="129" t="e">
        <f t="shared" si="52"/>
        <v>#DIV/0!</v>
      </c>
      <c r="H112" s="129" t="e">
        <f t="shared" si="52"/>
        <v>#DIV/0!</v>
      </c>
      <c r="I112" s="129" t="e">
        <f t="shared" si="52"/>
        <v>#DIV/0!</v>
      </c>
      <c r="J112" s="129" t="e">
        <f t="shared" si="52"/>
        <v>#DIV/0!</v>
      </c>
      <c r="K112" s="130" t="e">
        <f t="shared" si="52"/>
        <v>#DIV/0!</v>
      </c>
      <c r="L112" s="129" t="e">
        <f t="shared" si="52"/>
        <v>#DIV/0!</v>
      </c>
      <c r="M112" s="129" t="e">
        <f t="shared" si="52"/>
        <v>#DIV/0!</v>
      </c>
      <c r="N112" s="129" t="e">
        <f t="shared" si="52"/>
        <v>#DIV/0!</v>
      </c>
      <c r="O112" s="131" t="e">
        <f t="shared" si="52"/>
        <v>#DIV/0!</v>
      </c>
    </row>
    <row r="113" spans="1:15" ht="15">
      <c r="A113" s="125"/>
      <c r="B113" s="299"/>
      <c r="C113" s="74" t="s">
        <v>35</v>
      </c>
      <c r="D113" s="11">
        <f>+D109</f>
        <v>0</v>
      </c>
      <c r="E113" s="25">
        <f aca="true" t="shared" si="53" ref="E113:O114">D113+E109</f>
        <v>0</v>
      </c>
      <c r="F113" s="25">
        <f t="shared" si="53"/>
        <v>0</v>
      </c>
      <c r="G113" s="25">
        <f t="shared" si="53"/>
        <v>0</v>
      </c>
      <c r="H113" s="25">
        <f t="shared" si="53"/>
        <v>0</v>
      </c>
      <c r="I113" s="25">
        <f t="shared" si="53"/>
        <v>0</v>
      </c>
      <c r="J113" s="25">
        <f t="shared" si="53"/>
        <v>0</v>
      </c>
      <c r="K113" s="25">
        <f t="shared" si="53"/>
        <v>0</v>
      </c>
      <c r="L113" s="25">
        <f t="shared" si="53"/>
        <v>0</v>
      </c>
      <c r="M113" s="25">
        <f t="shared" si="53"/>
        <v>0</v>
      </c>
      <c r="N113" s="25">
        <f t="shared" si="53"/>
        <v>0</v>
      </c>
      <c r="O113" s="132">
        <f t="shared" si="53"/>
        <v>0</v>
      </c>
    </row>
    <row r="114" spans="1:15" ht="15.75" thickBot="1">
      <c r="A114" s="125"/>
      <c r="B114" s="300"/>
      <c r="C114" s="133" t="s">
        <v>36</v>
      </c>
      <c r="D114" s="134">
        <f>+D110</f>
        <v>0</v>
      </c>
      <c r="E114" s="61">
        <f t="shared" si="53"/>
        <v>0</v>
      </c>
      <c r="F114" s="61">
        <f t="shared" si="53"/>
        <v>0</v>
      </c>
      <c r="G114" s="61">
        <f t="shared" si="53"/>
        <v>0</v>
      </c>
      <c r="H114" s="61">
        <f t="shared" si="53"/>
        <v>0</v>
      </c>
      <c r="I114" s="61">
        <f t="shared" si="53"/>
        <v>0</v>
      </c>
      <c r="J114" s="61">
        <f t="shared" si="53"/>
        <v>0</v>
      </c>
      <c r="K114" s="61">
        <f t="shared" si="53"/>
        <v>0</v>
      </c>
      <c r="L114" s="61">
        <f t="shared" si="53"/>
        <v>0</v>
      </c>
      <c r="M114" s="61">
        <f t="shared" si="53"/>
        <v>0</v>
      </c>
      <c r="N114" s="61">
        <f t="shared" si="53"/>
        <v>0</v>
      </c>
      <c r="O114" s="124">
        <f t="shared" si="53"/>
        <v>0</v>
      </c>
    </row>
    <row r="115" spans="1:15" ht="15">
      <c r="A115" s="341" t="s">
        <v>14</v>
      </c>
      <c r="B115" s="336" t="s">
        <v>62</v>
      </c>
      <c r="C115" s="10" t="s">
        <v>16</v>
      </c>
      <c r="D115" s="64">
        <f>+'[1]PIGOO'!B87</f>
        <v>0</v>
      </c>
      <c r="E115" s="64">
        <f>+'[1]PIGOO'!C87</f>
        <v>0</v>
      </c>
      <c r="F115" s="64">
        <f>+'[1]PIGOO'!D87</f>
        <v>0</v>
      </c>
      <c r="G115" s="64">
        <f>+'[1]PIGOO'!E87</f>
        <v>0</v>
      </c>
      <c r="H115" s="64">
        <f>+'[1]PIGOO'!F87</f>
        <v>0</v>
      </c>
      <c r="I115" s="64">
        <f>+'[1]PIGOO'!G87</f>
        <v>0</v>
      </c>
      <c r="J115" s="64">
        <f>+'[1]PIGOO'!H87</f>
        <v>0</v>
      </c>
      <c r="K115" s="64">
        <f>+'[1]PIGOO'!I87</f>
        <v>0</v>
      </c>
      <c r="L115" s="64">
        <f>+'[1]PIGOO'!J87</f>
        <v>0</v>
      </c>
      <c r="M115" s="64">
        <f>+'[1]PIGOO'!K87</f>
        <v>0</v>
      </c>
      <c r="N115" s="64">
        <f>+'[1]PIGOO'!L87</f>
        <v>0</v>
      </c>
      <c r="O115" s="64">
        <f>+'[1]PIGOO'!M87</f>
        <v>0</v>
      </c>
    </row>
    <row r="116" spans="1:15" ht="15.75" thickBot="1">
      <c r="A116" s="339"/>
      <c r="B116" s="294"/>
      <c r="C116" s="114" t="s">
        <v>60</v>
      </c>
      <c r="D116" s="135"/>
      <c r="E116" s="16"/>
      <c r="F116" s="15"/>
      <c r="G116" s="15"/>
      <c r="H116" s="136"/>
      <c r="I116" s="136"/>
      <c r="J116" s="15"/>
      <c r="K116" s="18"/>
      <c r="L116" s="15"/>
      <c r="M116" s="15"/>
      <c r="N116" s="15"/>
      <c r="O116" s="137"/>
    </row>
    <row r="117" spans="1:15" ht="15">
      <c r="A117" s="125"/>
      <c r="B117" s="294"/>
      <c r="C117" s="74" t="s">
        <v>33</v>
      </c>
      <c r="D117" s="75" t="e">
        <f>(D115/D116)-1</f>
        <v>#DIV/0!</v>
      </c>
      <c r="E117" s="20" t="e">
        <f aca="true" t="shared" si="54" ref="E117:O117">(E115/E116)-1</f>
        <v>#DIV/0!</v>
      </c>
      <c r="F117" s="20" t="e">
        <f t="shared" si="54"/>
        <v>#DIV/0!</v>
      </c>
      <c r="G117" s="20" t="e">
        <f t="shared" si="54"/>
        <v>#DIV/0!</v>
      </c>
      <c r="H117" s="20" t="e">
        <f t="shared" si="54"/>
        <v>#DIV/0!</v>
      </c>
      <c r="I117" s="20" t="e">
        <f t="shared" si="54"/>
        <v>#DIV/0!</v>
      </c>
      <c r="J117" s="20" t="e">
        <f t="shared" si="54"/>
        <v>#DIV/0!</v>
      </c>
      <c r="K117" s="21" t="e">
        <f>(K115/K116)-1</f>
        <v>#DIV/0!</v>
      </c>
      <c r="L117" s="20" t="e">
        <f t="shared" si="54"/>
        <v>#DIV/0!</v>
      </c>
      <c r="M117" s="20" t="e">
        <f t="shared" si="54"/>
        <v>#DIV/0!</v>
      </c>
      <c r="N117" s="20" t="e">
        <f t="shared" si="54"/>
        <v>#DIV/0!</v>
      </c>
      <c r="O117" s="126" t="e">
        <f t="shared" si="54"/>
        <v>#DIV/0!</v>
      </c>
    </row>
    <row r="118" spans="1:15" ht="15">
      <c r="A118" s="125"/>
      <c r="B118" s="294"/>
      <c r="C118" s="138" t="s">
        <v>34</v>
      </c>
      <c r="D118" s="139" t="e">
        <f>(D119/D120)-1</f>
        <v>#DIV/0!</v>
      </c>
      <c r="E118" s="23" t="e">
        <f aca="true" t="shared" si="55" ref="E118:O118">(E119/E120)-1</f>
        <v>#DIV/0!</v>
      </c>
      <c r="F118" s="23" t="e">
        <f t="shared" si="55"/>
        <v>#DIV/0!</v>
      </c>
      <c r="G118" s="23" t="e">
        <f t="shared" si="55"/>
        <v>#DIV/0!</v>
      </c>
      <c r="H118" s="23" t="e">
        <f t="shared" si="55"/>
        <v>#DIV/0!</v>
      </c>
      <c r="I118" s="23" t="e">
        <f t="shared" si="55"/>
        <v>#DIV/0!</v>
      </c>
      <c r="J118" s="23" t="e">
        <f t="shared" si="55"/>
        <v>#DIV/0!</v>
      </c>
      <c r="K118" s="24" t="e">
        <f>(K119/K120)-1</f>
        <v>#DIV/0!</v>
      </c>
      <c r="L118" s="23" t="e">
        <f t="shared" si="55"/>
        <v>#DIV/0!</v>
      </c>
      <c r="M118" s="23" t="e">
        <f t="shared" si="55"/>
        <v>#DIV/0!</v>
      </c>
      <c r="N118" s="23" t="e">
        <f t="shared" si="55"/>
        <v>#DIV/0!</v>
      </c>
      <c r="O118" s="140" t="e">
        <f t="shared" si="55"/>
        <v>#DIV/0!</v>
      </c>
    </row>
    <row r="119" spans="1:15" ht="15">
      <c r="A119" s="125"/>
      <c r="B119" s="294"/>
      <c r="C119" s="74" t="s">
        <v>35</v>
      </c>
      <c r="D119" s="11">
        <f>D115</f>
        <v>0</v>
      </c>
      <c r="E119" s="25">
        <f aca="true" t="shared" si="56" ref="E119:O120">D119+E115</f>
        <v>0</v>
      </c>
      <c r="F119" s="25">
        <f t="shared" si="56"/>
        <v>0</v>
      </c>
      <c r="G119" s="25">
        <f t="shared" si="56"/>
        <v>0</v>
      </c>
      <c r="H119" s="25">
        <f t="shared" si="56"/>
        <v>0</v>
      </c>
      <c r="I119" s="25">
        <f t="shared" si="56"/>
        <v>0</v>
      </c>
      <c r="J119" s="25">
        <f t="shared" si="56"/>
        <v>0</v>
      </c>
      <c r="K119" s="25">
        <f t="shared" si="56"/>
        <v>0</v>
      </c>
      <c r="L119" s="25">
        <f t="shared" si="56"/>
        <v>0</v>
      </c>
      <c r="M119" s="25">
        <f t="shared" si="56"/>
        <v>0</v>
      </c>
      <c r="N119" s="25">
        <f t="shared" si="56"/>
        <v>0</v>
      </c>
      <c r="O119" s="132">
        <f t="shared" si="56"/>
        <v>0</v>
      </c>
    </row>
    <row r="120" spans="1:15" ht="15.75" thickBot="1">
      <c r="A120" s="125"/>
      <c r="B120" s="294"/>
      <c r="C120" s="141" t="s">
        <v>36</v>
      </c>
      <c r="D120" s="142">
        <f>D116</f>
        <v>0</v>
      </c>
      <c r="E120" s="143">
        <f t="shared" si="56"/>
        <v>0</v>
      </c>
      <c r="F120" s="143">
        <f t="shared" si="56"/>
        <v>0</v>
      </c>
      <c r="G120" s="143">
        <f t="shared" si="56"/>
        <v>0</v>
      </c>
      <c r="H120" s="143">
        <f t="shared" si="56"/>
        <v>0</v>
      </c>
      <c r="I120" s="143">
        <f t="shared" si="56"/>
        <v>0</v>
      </c>
      <c r="J120" s="143">
        <f t="shared" si="56"/>
        <v>0</v>
      </c>
      <c r="K120" s="143">
        <f t="shared" si="56"/>
        <v>0</v>
      </c>
      <c r="L120" s="143">
        <f t="shared" si="56"/>
        <v>0</v>
      </c>
      <c r="M120" s="143">
        <f t="shared" si="56"/>
        <v>0</v>
      </c>
      <c r="N120" s="143">
        <f t="shared" si="56"/>
        <v>0</v>
      </c>
      <c r="O120" s="144">
        <f t="shared" si="56"/>
        <v>0</v>
      </c>
    </row>
    <row r="121" spans="1:15" ht="15">
      <c r="A121" s="341" t="s">
        <v>14</v>
      </c>
      <c r="B121" s="322" t="s">
        <v>63</v>
      </c>
      <c r="C121" s="10" t="s">
        <v>16</v>
      </c>
      <c r="D121" s="145"/>
      <c r="E121" s="146"/>
      <c r="F121" s="147"/>
      <c r="G121" s="147"/>
      <c r="H121" s="147"/>
      <c r="I121" s="147"/>
      <c r="J121" s="66"/>
      <c r="K121" s="148"/>
      <c r="L121" s="66"/>
      <c r="M121" s="66"/>
      <c r="N121" s="66"/>
      <c r="O121" s="149"/>
    </row>
    <row r="122" spans="1:15" ht="15.75" thickBot="1">
      <c r="A122" s="339"/>
      <c r="B122" s="323"/>
      <c r="C122" s="150" t="s">
        <v>60</v>
      </c>
      <c r="D122" s="151"/>
      <c r="E122" s="152"/>
      <c r="F122" s="153"/>
      <c r="G122" s="153"/>
      <c r="H122" s="153"/>
      <c r="I122" s="153"/>
      <c r="J122" s="30"/>
      <c r="K122" s="32"/>
      <c r="L122" s="30"/>
      <c r="M122" s="30"/>
      <c r="N122" s="30"/>
      <c r="O122" s="154"/>
    </row>
    <row r="123" spans="1:15" ht="15">
      <c r="A123" s="125"/>
      <c r="B123" s="323"/>
      <c r="C123" s="74" t="s">
        <v>33</v>
      </c>
      <c r="D123" s="75" t="e">
        <f>(D121/D122)-1</f>
        <v>#DIV/0!</v>
      </c>
      <c r="E123" s="20" t="e">
        <f aca="true" t="shared" si="57" ref="E123:J123">(E121/E122)-1</f>
        <v>#DIV/0!</v>
      </c>
      <c r="F123" s="20" t="e">
        <f t="shared" si="57"/>
        <v>#DIV/0!</v>
      </c>
      <c r="G123" s="20" t="e">
        <f t="shared" si="57"/>
        <v>#DIV/0!</v>
      </c>
      <c r="H123" s="20" t="e">
        <f t="shared" si="57"/>
        <v>#DIV/0!</v>
      </c>
      <c r="I123" s="20" t="e">
        <f t="shared" si="57"/>
        <v>#DIV/0!</v>
      </c>
      <c r="J123" s="20" t="e">
        <f t="shared" si="57"/>
        <v>#DIV/0!</v>
      </c>
      <c r="K123" s="21" t="e">
        <f>(K121/K122)-1</f>
        <v>#DIV/0!</v>
      </c>
      <c r="L123" s="20" t="e">
        <f>(L121/L122)-1</f>
        <v>#DIV/0!</v>
      </c>
      <c r="M123" s="20" t="e">
        <f>(M121/M122)-1</f>
        <v>#DIV/0!</v>
      </c>
      <c r="N123" s="20" t="e">
        <f>(N121/N122)-1</f>
        <v>#DIV/0!</v>
      </c>
      <c r="O123" s="126" t="e">
        <f>(O121/O122)-1</f>
        <v>#DIV/0!</v>
      </c>
    </row>
    <row r="124" spans="1:15" ht="15">
      <c r="A124" s="125"/>
      <c r="B124" s="323"/>
      <c r="C124" s="155" t="s">
        <v>34</v>
      </c>
      <c r="D124" s="156" t="e">
        <f>(D125/D126)-1</f>
        <v>#DIV/0!</v>
      </c>
      <c r="E124" s="34" t="e">
        <f aca="true" t="shared" si="58" ref="E124:J124">(E125/E126)-1</f>
        <v>#DIV/0!</v>
      </c>
      <c r="F124" s="34" t="e">
        <f t="shared" si="58"/>
        <v>#DIV/0!</v>
      </c>
      <c r="G124" s="34" t="e">
        <f t="shared" si="58"/>
        <v>#DIV/0!</v>
      </c>
      <c r="H124" s="34" t="e">
        <f t="shared" si="58"/>
        <v>#DIV/0!</v>
      </c>
      <c r="I124" s="34" t="e">
        <f t="shared" si="58"/>
        <v>#DIV/0!</v>
      </c>
      <c r="J124" s="34" t="e">
        <f t="shared" si="58"/>
        <v>#DIV/0!</v>
      </c>
      <c r="K124" s="35" t="e">
        <f>(K125/K126)-1</f>
        <v>#DIV/0!</v>
      </c>
      <c r="L124" s="34" t="e">
        <f>(L125/L126)-1</f>
        <v>#DIV/0!</v>
      </c>
      <c r="M124" s="34" t="e">
        <f>(M125/M126)-1</f>
        <v>#DIV/0!</v>
      </c>
      <c r="N124" s="34" t="e">
        <f>(N125/N126)-1</f>
        <v>#DIV/0!</v>
      </c>
      <c r="O124" s="157" t="e">
        <f>(O125/O126)-1</f>
        <v>#DIV/0!</v>
      </c>
    </row>
    <row r="125" spans="1:15" ht="15">
      <c r="A125" s="125"/>
      <c r="B125" s="323"/>
      <c r="C125" s="74" t="s">
        <v>35</v>
      </c>
      <c r="D125" s="11">
        <f>D121</f>
        <v>0</v>
      </c>
      <c r="E125" s="25">
        <f aca="true" t="shared" si="59" ref="E125:O126">D125+E121</f>
        <v>0</v>
      </c>
      <c r="F125" s="25">
        <f t="shared" si="59"/>
        <v>0</v>
      </c>
      <c r="G125" s="25">
        <f t="shared" si="59"/>
        <v>0</v>
      </c>
      <c r="H125" s="25">
        <f t="shared" si="59"/>
        <v>0</v>
      </c>
      <c r="I125" s="25">
        <f t="shared" si="59"/>
        <v>0</v>
      </c>
      <c r="J125" s="25">
        <f t="shared" si="59"/>
        <v>0</v>
      </c>
      <c r="K125" s="25">
        <f t="shared" si="59"/>
        <v>0</v>
      </c>
      <c r="L125" s="25">
        <f t="shared" si="59"/>
        <v>0</v>
      </c>
      <c r="M125" s="25">
        <f t="shared" si="59"/>
        <v>0</v>
      </c>
      <c r="N125" s="25">
        <f t="shared" si="59"/>
        <v>0</v>
      </c>
      <c r="O125" s="132">
        <f t="shared" si="59"/>
        <v>0</v>
      </c>
    </row>
    <row r="126" spans="1:15" ht="15.75" thickBot="1">
      <c r="A126" s="125"/>
      <c r="B126" s="324"/>
      <c r="C126" s="158" t="s">
        <v>36</v>
      </c>
      <c r="D126" s="29">
        <f>D122</f>
        <v>0</v>
      </c>
      <c r="E126" s="30">
        <f t="shared" si="59"/>
        <v>0</v>
      </c>
      <c r="F126" s="30">
        <f t="shared" si="59"/>
        <v>0</v>
      </c>
      <c r="G126" s="30">
        <f t="shared" si="59"/>
        <v>0</v>
      </c>
      <c r="H126" s="30">
        <f t="shared" si="59"/>
        <v>0</v>
      </c>
      <c r="I126" s="30">
        <f t="shared" si="59"/>
        <v>0</v>
      </c>
      <c r="J126" s="30">
        <f t="shared" si="59"/>
        <v>0</v>
      </c>
      <c r="K126" s="30">
        <f t="shared" si="59"/>
        <v>0</v>
      </c>
      <c r="L126" s="30">
        <f t="shared" si="59"/>
        <v>0</v>
      </c>
      <c r="M126" s="30">
        <f t="shared" si="59"/>
        <v>0</v>
      </c>
      <c r="N126" s="30">
        <f t="shared" si="59"/>
        <v>0</v>
      </c>
      <c r="O126" s="154">
        <f t="shared" si="59"/>
        <v>0</v>
      </c>
    </row>
    <row r="127" spans="1:15" ht="15">
      <c r="A127" s="320" t="s">
        <v>38</v>
      </c>
      <c r="B127" s="317" t="s">
        <v>64</v>
      </c>
      <c r="C127" s="10" t="s">
        <v>16</v>
      </c>
      <c r="D127" s="64"/>
      <c r="E127" s="65"/>
      <c r="F127" s="66"/>
      <c r="G127" s="66"/>
      <c r="H127" s="66"/>
      <c r="I127" s="66"/>
      <c r="J127" s="66"/>
      <c r="K127" s="68"/>
      <c r="L127" s="66"/>
      <c r="M127" s="66"/>
      <c r="N127" s="66"/>
      <c r="O127" s="149"/>
    </row>
    <row r="128" spans="1:15" ht="15.75" thickBot="1">
      <c r="A128" s="321"/>
      <c r="B128" s="318"/>
      <c r="C128" s="69" t="s">
        <v>60</v>
      </c>
      <c r="D128" s="70"/>
      <c r="E128" s="71"/>
      <c r="F128" s="72"/>
      <c r="G128" s="72"/>
      <c r="H128" s="72"/>
      <c r="I128" s="159"/>
      <c r="J128" s="72"/>
      <c r="K128" s="73"/>
      <c r="L128" s="72"/>
      <c r="M128" s="72"/>
      <c r="N128" s="72"/>
      <c r="O128" s="160"/>
    </row>
    <row r="129" spans="1:15" ht="15">
      <c r="A129" s="125"/>
      <c r="B129" s="318"/>
      <c r="C129" s="74" t="s">
        <v>33</v>
      </c>
      <c r="D129" s="75" t="e">
        <f>(D127/D128)-1</f>
        <v>#DIV/0!</v>
      </c>
      <c r="E129" s="20" t="e">
        <f aca="true" t="shared" si="60" ref="E129:J129">(E127/E128)-1</f>
        <v>#DIV/0!</v>
      </c>
      <c r="F129" s="20" t="e">
        <f t="shared" si="60"/>
        <v>#DIV/0!</v>
      </c>
      <c r="G129" s="20" t="e">
        <f t="shared" si="60"/>
        <v>#DIV/0!</v>
      </c>
      <c r="H129" s="20" t="e">
        <f t="shared" si="60"/>
        <v>#DIV/0!</v>
      </c>
      <c r="I129" s="20" t="e">
        <f t="shared" si="60"/>
        <v>#DIV/0!</v>
      </c>
      <c r="J129" s="20" t="e">
        <f t="shared" si="60"/>
        <v>#DIV/0!</v>
      </c>
      <c r="K129" s="21" t="e">
        <f>(K127/K128)-1</f>
        <v>#DIV/0!</v>
      </c>
      <c r="L129" s="20" t="e">
        <f>(L127/L128)-1</f>
        <v>#DIV/0!</v>
      </c>
      <c r="M129" s="20" t="e">
        <f>(M127/M128)-1</f>
        <v>#DIV/0!</v>
      </c>
      <c r="N129" s="20" t="e">
        <f>(N127/N128)-1</f>
        <v>#DIV/0!</v>
      </c>
      <c r="O129" s="126" t="e">
        <f>(O127/O128)-1</f>
        <v>#DIV/0!</v>
      </c>
    </row>
    <row r="130" spans="1:15" ht="15">
      <c r="A130" s="125"/>
      <c r="B130" s="318"/>
      <c r="C130" s="76" t="s">
        <v>34</v>
      </c>
      <c r="D130" s="77" t="e">
        <f>(D131/D132)-1</f>
        <v>#DIV/0!</v>
      </c>
      <c r="E130" s="78" t="e">
        <f aca="true" t="shared" si="61" ref="E130:J130">(E131/E132)-1</f>
        <v>#DIV/0!</v>
      </c>
      <c r="F130" s="78" t="e">
        <f t="shared" si="61"/>
        <v>#DIV/0!</v>
      </c>
      <c r="G130" s="78" t="e">
        <f t="shared" si="61"/>
        <v>#DIV/0!</v>
      </c>
      <c r="H130" s="78" t="e">
        <f t="shared" si="61"/>
        <v>#DIV/0!</v>
      </c>
      <c r="I130" s="78" t="e">
        <f t="shared" si="61"/>
        <v>#DIV/0!</v>
      </c>
      <c r="J130" s="78" t="e">
        <f t="shared" si="61"/>
        <v>#DIV/0!</v>
      </c>
      <c r="K130" s="79" t="e">
        <f>(K131/K132)-1</f>
        <v>#DIV/0!</v>
      </c>
      <c r="L130" s="78" t="e">
        <f>(L131/L132)-1</f>
        <v>#DIV/0!</v>
      </c>
      <c r="M130" s="78" t="e">
        <f>(M131/M132)-1</f>
        <v>#DIV/0!</v>
      </c>
      <c r="N130" s="78" t="e">
        <f>(N131/N132)-1</f>
        <v>#DIV/0!</v>
      </c>
      <c r="O130" s="161" t="e">
        <f>(O131/O132)-1</f>
        <v>#DIV/0!</v>
      </c>
    </row>
    <row r="131" spans="1:15" ht="15">
      <c r="A131" s="125"/>
      <c r="B131" s="318"/>
      <c r="C131" s="74" t="s">
        <v>35</v>
      </c>
      <c r="D131" s="11">
        <f>D127</f>
        <v>0</v>
      </c>
      <c r="E131" s="25">
        <f aca="true" t="shared" si="62" ref="E131:O132">D131+E127</f>
        <v>0</v>
      </c>
      <c r="F131" s="25">
        <f t="shared" si="62"/>
        <v>0</v>
      </c>
      <c r="G131" s="25">
        <f t="shared" si="62"/>
        <v>0</v>
      </c>
      <c r="H131" s="25">
        <f t="shared" si="62"/>
        <v>0</v>
      </c>
      <c r="I131" s="25">
        <f t="shared" si="62"/>
        <v>0</v>
      </c>
      <c r="J131" s="25">
        <f t="shared" si="62"/>
        <v>0</v>
      </c>
      <c r="K131" s="25">
        <f t="shared" si="62"/>
        <v>0</v>
      </c>
      <c r="L131" s="25">
        <f t="shared" si="62"/>
        <v>0</v>
      </c>
      <c r="M131" s="25">
        <f t="shared" si="62"/>
        <v>0</v>
      </c>
      <c r="N131" s="25">
        <f t="shared" si="62"/>
        <v>0</v>
      </c>
      <c r="O131" s="132">
        <f t="shared" si="62"/>
        <v>0</v>
      </c>
    </row>
    <row r="132" spans="1:15" ht="15.75" thickBot="1">
      <c r="A132" s="125"/>
      <c r="B132" s="318"/>
      <c r="C132" s="80" t="s">
        <v>36</v>
      </c>
      <c r="D132" s="162">
        <f>D128</f>
        <v>0</v>
      </c>
      <c r="E132" s="163">
        <f t="shared" si="62"/>
        <v>0</v>
      </c>
      <c r="F132" s="163">
        <f t="shared" si="62"/>
        <v>0</v>
      </c>
      <c r="G132" s="163">
        <f t="shared" si="62"/>
        <v>0</v>
      </c>
      <c r="H132" s="163">
        <f t="shared" si="62"/>
        <v>0</v>
      </c>
      <c r="I132" s="163">
        <f t="shared" si="62"/>
        <v>0</v>
      </c>
      <c r="J132" s="163">
        <f t="shared" si="62"/>
        <v>0</v>
      </c>
      <c r="K132" s="163">
        <f t="shared" si="62"/>
        <v>0</v>
      </c>
      <c r="L132" s="163">
        <f t="shared" si="62"/>
        <v>0</v>
      </c>
      <c r="M132" s="163">
        <f t="shared" si="62"/>
        <v>0</v>
      </c>
      <c r="N132" s="163">
        <f t="shared" si="62"/>
        <v>0</v>
      </c>
      <c r="O132" s="164">
        <f t="shared" si="62"/>
        <v>0</v>
      </c>
    </row>
    <row r="133" spans="1:15" ht="15">
      <c r="A133" s="320" t="s">
        <v>38</v>
      </c>
      <c r="B133" s="298" t="s">
        <v>65</v>
      </c>
      <c r="C133" s="10" t="s">
        <v>16</v>
      </c>
      <c r="D133" s="165"/>
      <c r="E133" s="147"/>
      <c r="F133" s="147"/>
      <c r="G133" s="147"/>
      <c r="H133" s="147"/>
      <c r="I133" s="147"/>
      <c r="J133" s="66"/>
      <c r="K133" s="68"/>
      <c r="L133" s="66"/>
      <c r="M133" s="66"/>
      <c r="N133" s="66"/>
      <c r="O133" s="149"/>
    </row>
    <row r="134" spans="1:15" ht="15.75" thickBot="1">
      <c r="A134" s="321"/>
      <c r="B134" s="299"/>
      <c r="C134" s="122" t="s">
        <v>60</v>
      </c>
      <c r="D134" s="166"/>
      <c r="E134" s="167"/>
      <c r="F134" s="167"/>
      <c r="G134" s="167"/>
      <c r="H134" s="167"/>
      <c r="I134" s="167"/>
      <c r="J134" s="61"/>
      <c r="K134" s="62"/>
      <c r="L134" s="61"/>
      <c r="M134" s="61"/>
      <c r="N134" s="61"/>
      <c r="O134" s="124"/>
    </row>
    <row r="135" spans="1:15" ht="15">
      <c r="A135" s="125"/>
      <c r="B135" s="299"/>
      <c r="C135" s="74" t="s">
        <v>33</v>
      </c>
      <c r="D135" s="168" t="e">
        <f>(D133/D134)-1</f>
        <v>#DIV/0!</v>
      </c>
      <c r="E135" s="169" t="e">
        <f aca="true" t="shared" si="63" ref="E135:J135">(E133/E134)-1</f>
        <v>#DIV/0!</v>
      </c>
      <c r="F135" s="169" t="e">
        <f t="shared" si="63"/>
        <v>#DIV/0!</v>
      </c>
      <c r="G135" s="169" t="e">
        <f t="shared" si="63"/>
        <v>#DIV/0!</v>
      </c>
      <c r="H135" s="169" t="e">
        <f t="shared" si="63"/>
        <v>#DIV/0!</v>
      </c>
      <c r="I135" s="169" t="e">
        <f t="shared" si="63"/>
        <v>#DIV/0!</v>
      </c>
      <c r="J135" s="169" t="e">
        <f t="shared" si="63"/>
        <v>#DIV/0!</v>
      </c>
      <c r="K135" s="21" t="e">
        <f>(K133/K134)-1</f>
        <v>#DIV/0!</v>
      </c>
      <c r="L135" s="20" t="e">
        <f>(L133/L134)-1</f>
        <v>#DIV/0!</v>
      </c>
      <c r="M135" s="20" t="e">
        <f>(M133/M134)-1</f>
        <v>#DIV/0!</v>
      </c>
      <c r="N135" s="20" t="e">
        <f>(N133/N134)-1</f>
        <v>#DIV/0!</v>
      </c>
      <c r="O135" s="126" t="e">
        <f>(O133/O134)-1</f>
        <v>#DIV/0!</v>
      </c>
    </row>
    <row r="136" spans="1:15" ht="15">
      <c r="A136" s="125"/>
      <c r="B136" s="299"/>
      <c r="C136" s="127" t="s">
        <v>34</v>
      </c>
      <c r="D136" s="170" t="e">
        <f>(D137/D138)-1</f>
        <v>#DIV/0!</v>
      </c>
      <c r="E136" s="171" t="e">
        <f aca="true" t="shared" si="64" ref="E136:J136">(E137/E138)-1</f>
        <v>#DIV/0!</v>
      </c>
      <c r="F136" s="171" t="e">
        <f t="shared" si="64"/>
        <v>#DIV/0!</v>
      </c>
      <c r="G136" s="171" t="e">
        <f t="shared" si="64"/>
        <v>#DIV/0!</v>
      </c>
      <c r="H136" s="171" t="e">
        <f t="shared" si="64"/>
        <v>#DIV/0!</v>
      </c>
      <c r="I136" s="171" t="e">
        <f t="shared" si="64"/>
        <v>#DIV/0!</v>
      </c>
      <c r="J136" s="171" t="e">
        <f t="shared" si="64"/>
        <v>#DIV/0!</v>
      </c>
      <c r="K136" s="130" t="e">
        <f>(K137/K138)-1</f>
        <v>#DIV/0!</v>
      </c>
      <c r="L136" s="129" t="e">
        <f>(L137/L138)-1</f>
        <v>#DIV/0!</v>
      </c>
      <c r="M136" s="129" t="e">
        <f>(M137/M138)-1</f>
        <v>#DIV/0!</v>
      </c>
      <c r="N136" s="129" t="e">
        <f>(N137/N138)-1</f>
        <v>#DIV/0!</v>
      </c>
      <c r="O136" s="131" t="e">
        <f>(O137/O138)-1</f>
        <v>#DIV/0!</v>
      </c>
    </row>
    <row r="137" spans="1:15" ht="15">
      <c r="A137" s="125"/>
      <c r="B137" s="299"/>
      <c r="C137" s="74" t="s">
        <v>35</v>
      </c>
      <c r="D137" s="11">
        <f>D133</f>
        <v>0</v>
      </c>
      <c r="E137" s="25">
        <f>D137+E133</f>
        <v>0</v>
      </c>
      <c r="F137" s="25">
        <f>E137+F133</f>
        <v>0</v>
      </c>
      <c r="G137" s="25">
        <f aca="true" t="shared" si="65" ref="G137:J138">F137+G133</f>
        <v>0</v>
      </c>
      <c r="H137" s="25">
        <f t="shared" si="65"/>
        <v>0</v>
      </c>
      <c r="I137" s="25">
        <f t="shared" si="65"/>
        <v>0</v>
      </c>
      <c r="J137" s="25">
        <f t="shared" si="65"/>
        <v>0</v>
      </c>
      <c r="K137" s="25">
        <f>J137+K133</f>
        <v>0</v>
      </c>
      <c r="L137" s="25">
        <f aca="true" t="shared" si="66" ref="L137:O138">K137+L133</f>
        <v>0</v>
      </c>
      <c r="M137" s="25">
        <f t="shared" si="66"/>
        <v>0</v>
      </c>
      <c r="N137" s="25">
        <f t="shared" si="66"/>
        <v>0</v>
      </c>
      <c r="O137" s="132">
        <f t="shared" si="66"/>
        <v>0</v>
      </c>
    </row>
    <row r="138" spans="1:15" ht="15.75" thickBot="1">
      <c r="A138" s="125"/>
      <c r="B138" s="300"/>
      <c r="C138" s="133" t="s">
        <v>36</v>
      </c>
      <c r="D138" s="60">
        <f>D134</f>
        <v>0</v>
      </c>
      <c r="E138" s="61">
        <f>D138+E134</f>
        <v>0</v>
      </c>
      <c r="F138" s="61">
        <f>E138+F134</f>
        <v>0</v>
      </c>
      <c r="G138" s="61">
        <f>F138+G134</f>
        <v>0</v>
      </c>
      <c r="H138" s="61">
        <f>G138+H134</f>
        <v>0</v>
      </c>
      <c r="I138" s="172">
        <f>H138+I134</f>
        <v>0</v>
      </c>
      <c r="J138" s="172">
        <f t="shared" si="65"/>
        <v>0</v>
      </c>
      <c r="K138" s="172">
        <f>J138+K134</f>
        <v>0</v>
      </c>
      <c r="L138" s="172">
        <f t="shared" si="66"/>
        <v>0</v>
      </c>
      <c r="M138" s="172">
        <f t="shared" si="66"/>
        <v>0</v>
      </c>
      <c r="N138" s="172">
        <f t="shared" si="66"/>
        <v>0</v>
      </c>
      <c r="O138" s="173">
        <f t="shared" si="66"/>
        <v>0</v>
      </c>
    </row>
    <row r="139" spans="1:15" ht="15">
      <c r="A139" s="320" t="s">
        <v>38</v>
      </c>
      <c r="B139" s="336" t="s">
        <v>66</v>
      </c>
      <c r="C139" s="10" t="s">
        <v>16</v>
      </c>
      <c r="D139" s="27"/>
      <c r="E139" s="66"/>
      <c r="F139" s="66"/>
      <c r="G139" s="66"/>
      <c r="H139" s="66"/>
      <c r="I139" s="147"/>
      <c r="J139" s="66"/>
      <c r="K139" s="147"/>
      <c r="L139" s="66"/>
      <c r="M139" s="66"/>
      <c r="N139" s="66"/>
      <c r="O139" s="149"/>
    </row>
    <row r="140" spans="1:15" ht="15.75" thickBot="1">
      <c r="A140" s="321"/>
      <c r="B140" s="294"/>
      <c r="C140" s="114" t="s">
        <v>60</v>
      </c>
      <c r="D140" s="14"/>
      <c r="E140" s="15"/>
      <c r="F140" s="15"/>
      <c r="G140" s="15"/>
      <c r="H140" s="15"/>
      <c r="I140" s="136"/>
      <c r="J140" s="15"/>
      <c r="K140" s="136"/>
      <c r="L140" s="15"/>
      <c r="M140" s="15"/>
      <c r="N140" s="15"/>
      <c r="O140" s="137"/>
    </row>
    <row r="141" spans="1:15" ht="15">
      <c r="A141" s="125"/>
      <c r="B141" s="294"/>
      <c r="C141" s="74" t="s">
        <v>33</v>
      </c>
      <c r="D141" s="75" t="e">
        <f>(D139/D140)-1</f>
        <v>#DIV/0!</v>
      </c>
      <c r="E141" s="20" t="e">
        <f aca="true" t="shared" si="67" ref="E141:J141">(E139/E140)-1</f>
        <v>#DIV/0!</v>
      </c>
      <c r="F141" s="20" t="e">
        <f t="shared" si="67"/>
        <v>#DIV/0!</v>
      </c>
      <c r="G141" s="20" t="e">
        <f t="shared" si="67"/>
        <v>#DIV/0!</v>
      </c>
      <c r="H141" s="20" t="e">
        <f t="shared" si="67"/>
        <v>#DIV/0!</v>
      </c>
      <c r="I141" s="20" t="e">
        <f t="shared" si="67"/>
        <v>#DIV/0!</v>
      </c>
      <c r="J141" s="20" t="e">
        <f t="shared" si="67"/>
        <v>#DIV/0!</v>
      </c>
      <c r="K141" s="21" t="e">
        <f>(K139/K140)-1</f>
        <v>#DIV/0!</v>
      </c>
      <c r="L141" s="20" t="e">
        <f>(L139/L140)-1</f>
        <v>#DIV/0!</v>
      </c>
      <c r="M141" s="20" t="e">
        <f>(M139/M140)-1</f>
        <v>#DIV/0!</v>
      </c>
      <c r="N141" s="20" t="e">
        <f>(N139/N140)-1</f>
        <v>#DIV/0!</v>
      </c>
      <c r="O141" s="126" t="e">
        <f>(O139/O140)-1</f>
        <v>#DIV/0!</v>
      </c>
    </row>
    <row r="142" spans="1:15" ht="15">
      <c r="A142" s="125"/>
      <c r="B142" s="294"/>
      <c r="C142" s="138" t="s">
        <v>34</v>
      </c>
      <c r="D142" s="139" t="e">
        <f>(D143/D144)-1</f>
        <v>#DIV/0!</v>
      </c>
      <c r="E142" s="23" t="e">
        <f aca="true" t="shared" si="68" ref="E142:J142">(E143/E144)-1</f>
        <v>#DIV/0!</v>
      </c>
      <c r="F142" s="23" t="e">
        <f t="shared" si="68"/>
        <v>#DIV/0!</v>
      </c>
      <c r="G142" s="23" t="e">
        <f t="shared" si="68"/>
        <v>#DIV/0!</v>
      </c>
      <c r="H142" s="23" t="e">
        <f t="shared" si="68"/>
        <v>#DIV/0!</v>
      </c>
      <c r="I142" s="23" t="e">
        <f t="shared" si="68"/>
        <v>#DIV/0!</v>
      </c>
      <c r="J142" s="23" t="e">
        <f t="shared" si="68"/>
        <v>#DIV/0!</v>
      </c>
      <c r="K142" s="24" t="e">
        <f>(K143/K144)-1</f>
        <v>#DIV/0!</v>
      </c>
      <c r="L142" s="23" t="e">
        <f>(L143/L144)-1</f>
        <v>#DIV/0!</v>
      </c>
      <c r="M142" s="23" t="e">
        <f>(M143/M144)-1</f>
        <v>#DIV/0!</v>
      </c>
      <c r="N142" s="23" t="e">
        <f>(N143/N144)-1</f>
        <v>#DIV/0!</v>
      </c>
      <c r="O142" s="140" t="e">
        <f>(O143/O144)-1</f>
        <v>#DIV/0!</v>
      </c>
    </row>
    <row r="143" spans="1:15" ht="15">
      <c r="A143" s="125"/>
      <c r="B143" s="294"/>
      <c r="C143" s="74" t="s">
        <v>35</v>
      </c>
      <c r="D143" s="11">
        <f>D139</f>
        <v>0</v>
      </c>
      <c r="E143" s="25">
        <f aca="true" t="shared" si="69" ref="E143:O144">D143+E139</f>
        <v>0</v>
      </c>
      <c r="F143" s="25">
        <f t="shared" si="69"/>
        <v>0</v>
      </c>
      <c r="G143" s="25">
        <f t="shared" si="69"/>
        <v>0</v>
      </c>
      <c r="H143" s="25">
        <f t="shared" si="69"/>
        <v>0</v>
      </c>
      <c r="I143" s="25">
        <f t="shared" si="69"/>
        <v>0</v>
      </c>
      <c r="J143" s="25">
        <f t="shared" si="69"/>
        <v>0</v>
      </c>
      <c r="K143" s="25">
        <f t="shared" si="69"/>
        <v>0</v>
      </c>
      <c r="L143" s="25">
        <f t="shared" si="69"/>
        <v>0</v>
      </c>
      <c r="M143" s="25">
        <f t="shared" si="69"/>
        <v>0</v>
      </c>
      <c r="N143" s="25">
        <f t="shared" si="69"/>
        <v>0</v>
      </c>
      <c r="O143" s="132">
        <f t="shared" si="69"/>
        <v>0</v>
      </c>
    </row>
    <row r="144" spans="1:15" ht="15.75" thickBot="1">
      <c r="A144" s="125"/>
      <c r="B144" s="337"/>
      <c r="C144" s="141" t="s">
        <v>36</v>
      </c>
      <c r="D144" s="142">
        <f>D140</f>
        <v>0</v>
      </c>
      <c r="E144" s="143">
        <f t="shared" si="69"/>
        <v>0</v>
      </c>
      <c r="F144" s="143">
        <f t="shared" si="69"/>
        <v>0</v>
      </c>
      <c r="G144" s="143">
        <f t="shared" si="69"/>
        <v>0</v>
      </c>
      <c r="H144" s="143">
        <f t="shared" si="69"/>
        <v>0</v>
      </c>
      <c r="I144" s="143">
        <f t="shared" si="69"/>
        <v>0</v>
      </c>
      <c r="J144" s="143">
        <f t="shared" si="69"/>
        <v>0</v>
      </c>
      <c r="K144" s="143">
        <f t="shared" si="69"/>
        <v>0</v>
      </c>
      <c r="L144" s="143">
        <f t="shared" si="69"/>
        <v>0</v>
      </c>
      <c r="M144" s="143">
        <f t="shared" si="69"/>
        <v>0</v>
      </c>
      <c r="N144" s="143">
        <f t="shared" si="69"/>
        <v>0</v>
      </c>
      <c r="O144" s="144">
        <f t="shared" si="69"/>
        <v>0</v>
      </c>
    </row>
    <row r="145" spans="1:15" ht="15">
      <c r="A145" s="320" t="s">
        <v>38</v>
      </c>
      <c r="B145" s="322" t="s">
        <v>67</v>
      </c>
      <c r="C145" s="10" t="s">
        <v>16</v>
      </c>
      <c r="D145" s="145"/>
      <c r="E145" s="146"/>
      <c r="F145" s="147"/>
      <c r="G145" s="147"/>
      <c r="H145" s="147"/>
      <c r="I145" s="147"/>
      <c r="J145" s="66"/>
      <c r="K145" s="66"/>
      <c r="L145" s="66"/>
      <c r="M145" s="66"/>
      <c r="N145" s="66"/>
      <c r="O145" s="149"/>
    </row>
    <row r="146" spans="1:15" ht="15.75" thickBot="1">
      <c r="A146" s="321"/>
      <c r="B146" s="323"/>
      <c r="C146" s="150" t="s">
        <v>60</v>
      </c>
      <c r="D146" s="174"/>
      <c r="E146" s="175"/>
      <c r="F146" s="153"/>
      <c r="G146" s="153"/>
      <c r="H146" s="153"/>
      <c r="I146" s="153"/>
      <c r="J146" s="30"/>
      <c r="K146" s="30"/>
      <c r="L146" s="30"/>
      <c r="M146" s="30"/>
      <c r="N146" s="30"/>
      <c r="O146" s="154"/>
    </row>
    <row r="147" spans="1:15" ht="15">
      <c r="A147" s="125"/>
      <c r="B147" s="323"/>
      <c r="C147" s="74" t="s">
        <v>33</v>
      </c>
      <c r="D147" s="75" t="e">
        <f>(D145/D146)-1</f>
        <v>#DIV/0!</v>
      </c>
      <c r="E147" s="20" t="e">
        <f aca="true" t="shared" si="70" ref="E147:J147">(E145/E146)-1</f>
        <v>#DIV/0!</v>
      </c>
      <c r="F147" s="20" t="e">
        <f t="shared" si="70"/>
        <v>#DIV/0!</v>
      </c>
      <c r="G147" s="20" t="e">
        <f t="shared" si="70"/>
        <v>#DIV/0!</v>
      </c>
      <c r="H147" s="20" t="e">
        <f t="shared" si="70"/>
        <v>#DIV/0!</v>
      </c>
      <c r="I147" s="20" t="e">
        <f t="shared" si="70"/>
        <v>#DIV/0!</v>
      </c>
      <c r="J147" s="20" t="e">
        <f t="shared" si="70"/>
        <v>#DIV/0!</v>
      </c>
      <c r="K147" s="21" t="e">
        <f>(K145/K146)-1</f>
        <v>#DIV/0!</v>
      </c>
      <c r="L147" s="20" t="e">
        <f>(L145/L146)-1</f>
        <v>#DIV/0!</v>
      </c>
      <c r="M147" s="20" t="e">
        <f>(M145/M146)-1</f>
        <v>#DIV/0!</v>
      </c>
      <c r="N147" s="20" t="e">
        <f>(N145/N146)-1</f>
        <v>#DIV/0!</v>
      </c>
      <c r="O147" s="126" t="e">
        <f>(O145/O146)-1</f>
        <v>#DIV/0!</v>
      </c>
    </row>
    <row r="148" spans="1:15" ht="15">
      <c r="A148" s="125"/>
      <c r="B148" s="323"/>
      <c r="C148" s="155" t="s">
        <v>34</v>
      </c>
      <c r="D148" s="156" t="e">
        <f>(D149/D150)-1</f>
        <v>#DIV/0!</v>
      </c>
      <c r="E148" s="34" t="e">
        <f aca="true" t="shared" si="71" ref="E148:J148">(E149/E150)-1</f>
        <v>#DIV/0!</v>
      </c>
      <c r="F148" s="34" t="e">
        <f t="shared" si="71"/>
        <v>#DIV/0!</v>
      </c>
      <c r="G148" s="34" t="e">
        <f t="shared" si="71"/>
        <v>#DIV/0!</v>
      </c>
      <c r="H148" s="34" t="e">
        <f t="shared" si="71"/>
        <v>#DIV/0!</v>
      </c>
      <c r="I148" s="34" t="e">
        <f t="shared" si="71"/>
        <v>#DIV/0!</v>
      </c>
      <c r="J148" s="34" t="e">
        <f t="shared" si="71"/>
        <v>#DIV/0!</v>
      </c>
      <c r="K148" s="35" t="e">
        <f>(K149/K150)-1</f>
        <v>#DIV/0!</v>
      </c>
      <c r="L148" s="34" t="e">
        <f>(L149/L150)-1</f>
        <v>#DIV/0!</v>
      </c>
      <c r="M148" s="34" t="e">
        <f>(M149/M150)-1</f>
        <v>#DIV/0!</v>
      </c>
      <c r="N148" s="34" t="e">
        <f>(N149/N150)-1</f>
        <v>#DIV/0!</v>
      </c>
      <c r="O148" s="157" t="e">
        <f>(O149/O150)-1</f>
        <v>#DIV/0!</v>
      </c>
    </row>
    <row r="149" spans="1:15" ht="15">
      <c r="A149" s="125"/>
      <c r="B149" s="323"/>
      <c r="C149" s="74" t="s">
        <v>35</v>
      </c>
      <c r="D149" s="11">
        <f>D145</f>
        <v>0</v>
      </c>
      <c r="E149" s="25">
        <f>D149+E145</f>
        <v>0</v>
      </c>
      <c r="F149" s="25">
        <f>E149+F145</f>
        <v>0</v>
      </c>
      <c r="G149" s="25">
        <f aca="true" t="shared" si="72" ref="G149:O150">F149+G145</f>
        <v>0</v>
      </c>
      <c r="H149" s="25">
        <f t="shared" si="72"/>
        <v>0</v>
      </c>
      <c r="I149" s="25">
        <f t="shared" si="72"/>
        <v>0</v>
      </c>
      <c r="J149" s="25">
        <f t="shared" si="72"/>
        <v>0</v>
      </c>
      <c r="K149" s="25">
        <f t="shared" si="72"/>
        <v>0</v>
      </c>
      <c r="L149" s="25">
        <f t="shared" si="72"/>
        <v>0</v>
      </c>
      <c r="M149" s="25">
        <f t="shared" si="72"/>
        <v>0</v>
      </c>
      <c r="N149" s="25">
        <f t="shared" si="72"/>
        <v>0</v>
      </c>
      <c r="O149" s="132">
        <f t="shared" si="72"/>
        <v>0</v>
      </c>
    </row>
    <row r="150" spans="1:15" ht="15.75" thickBot="1">
      <c r="A150" s="125"/>
      <c r="B150" s="324"/>
      <c r="C150" s="158" t="s">
        <v>36</v>
      </c>
      <c r="D150" s="176">
        <f>D146</f>
        <v>0</v>
      </c>
      <c r="E150" s="177">
        <f>D150+E146</f>
        <v>0</v>
      </c>
      <c r="F150" s="177">
        <f>E150+F146</f>
        <v>0</v>
      </c>
      <c r="G150" s="177">
        <f>F150+G146</f>
        <v>0</v>
      </c>
      <c r="H150" s="177">
        <f>G150+H146</f>
        <v>0</v>
      </c>
      <c r="I150" s="177">
        <f>H150+I146</f>
        <v>0</v>
      </c>
      <c r="J150" s="177">
        <f t="shared" si="72"/>
        <v>0</v>
      </c>
      <c r="K150" s="177">
        <f t="shared" si="72"/>
        <v>0</v>
      </c>
      <c r="L150" s="177">
        <f t="shared" si="72"/>
        <v>0</v>
      </c>
      <c r="M150" s="177">
        <f t="shared" si="72"/>
        <v>0</v>
      </c>
      <c r="N150" s="177">
        <f t="shared" si="72"/>
        <v>0</v>
      </c>
      <c r="O150" s="178">
        <f t="shared" si="72"/>
        <v>0</v>
      </c>
    </row>
    <row r="151" spans="1:15" ht="26.25" customHeight="1">
      <c r="A151" s="125"/>
      <c r="B151" s="325" t="s">
        <v>68</v>
      </c>
      <c r="C151" s="179" t="s">
        <v>69</v>
      </c>
      <c r="D151" s="180">
        <f>D109/(D25+D13)</f>
        <v>0</v>
      </c>
      <c r="E151" s="180">
        <f aca="true" t="shared" si="73" ref="E151:O151">E109/(E25+E13)</f>
        <v>0</v>
      </c>
      <c r="F151" s="180">
        <f t="shared" si="73"/>
        <v>0</v>
      </c>
      <c r="G151" s="180">
        <f t="shared" si="73"/>
        <v>0</v>
      </c>
      <c r="H151" s="180">
        <f t="shared" si="73"/>
        <v>0</v>
      </c>
      <c r="I151" s="180">
        <f t="shared" si="73"/>
        <v>0</v>
      </c>
      <c r="J151" s="180">
        <f t="shared" si="73"/>
        <v>0</v>
      </c>
      <c r="K151" s="180">
        <f t="shared" si="73"/>
        <v>0</v>
      </c>
      <c r="L151" s="180">
        <f t="shared" si="73"/>
        <v>0</v>
      </c>
      <c r="M151" s="180">
        <f t="shared" si="73"/>
        <v>0</v>
      </c>
      <c r="N151" s="180">
        <f t="shared" si="73"/>
        <v>0</v>
      </c>
      <c r="O151" s="180">
        <f t="shared" si="73"/>
        <v>0</v>
      </c>
    </row>
    <row r="152" spans="1:15" ht="26.25" customHeight="1">
      <c r="A152" s="125"/>
      <c r="B152" s="326"/>
      <c r="C152" s="181" t="s">
        <v>70</v>
      </c>
      <c r="D152" s="182" t="e">
        <f>+D115/D109</f>
        <v>#DIV/0!</v>
      </c>
      <c r="E152" s="182" t="e">
        <f aca="true" t="shared" si="74" ref="E152:O152">+E115/E109</f>
        <v>#DIV/0!</v>
      </c>
      <c r="F152" s="182" t="e">
        <f t="shared" si="74"/>
        <v>#DIV/0!</v>
      </c>
      <c r="G152" s="182" t="e">
        <f t="shared" si="74"/>
        <v>#DIV/0!</v>
      </c>
      <c r="H152" s="182" t="e">
        <f t="shared" si="74"/>
        <v>#DIV/0!</v>
      </c>
      <c r="I152" s="182" t="e">
        <f t="shared" si="74"/>
        <v>#DIV/0!</v>
      </c>
      <c r="J152" s="182" t="e">
        <f t="shared" si="74"/>
        <v>#DIV/0!</v>
      </c>
      <c r="K152" s="182" t="e">
        <f t="shared" si="74"/>
        <v>#DIV/0!</v>
      </c>
      <c r="L152" s="182" t="e">
        <f t="shared" si="74"/>
        <v>#DIV/0!</v>
      </c>
      <c r="M152" s="182" t="e">
        <f t="shared" si="74"/>
        <v>#DIV/0!</v>
      </c>
      <c r="N152" s="182" t="e">
        <f t="shared" si="74"/>
        <v>#DIV/0!</v>
      </c>
      <c r="O152" s="182" t="e">
        <f t="shared" si="74"/>
        <v>#DIV/0!</v>
      </c>
    </row>
    <row r="153" spans="1:15" ht="27" customHeight="1" thickBot="1">
      <c r="A153" s="183"/>
      <c r="B153" s="327"/>
      <c r="C153" s="184" t="s">
        <v>71</v>
      </c>
      <c r="D153" s="185" t="e">
        <f>(D139+D145)/(D127+D133)</f>
        <v>#DIV/0!</v>
      </c>
      <c r="E153" s="185" t="e">
        <f aca="true" t="shared" si="75" ref="E153:O153">(E139+E145)/(E127+E133)</f>
        <v>#DIV/0!</v>
      </c>
      <c r="F153" s="185" t="e">
        <f t="shared" si="75"/>
        <v>#DIV/0!</v>
      </c>
      <c r="G153" s="185" t="e">
        <f t="shared" si="75"/>
        <v>#DIV/0!</v>
      </c>
      <c r="H153" s="185" t="e">
        <f t="shared" si="75"/>
        <v>#DIV/0!</v>
      </c>
      <c r="I153" s="185" t="e">
        <f t="shared" si="75"/>
        <v>#DIV/0!</v>
      </c>
      <c r="J153" s="185" t="e">
        <f t="shared" si="75"/>
        <v>#DIV/0!</v>
      </c>
      <c r="K153" s="185" t="e">
        <f t="shared" si="75"/>
        <v>#DIV/0!</v>
      </c>
      <c r="L153" s="185" t="e">
        <f t="shared" si="75"/>
        <v>#DIV/0!</v>
      </c>
      <c r="M153" s="185" t="e">
        <f t="shared" si="75"/>
        <v>#DIV/0!</v>
      </c>
      <c r="N153" s="185" t="e">
        <f t="shared" si="75"/>
        <v>#DIV/0!</v>
      </c>
      <c r="O153" s="185" t="e">
        <f t="shared" si="75"/>
        <v>#DIV/0!</v>
      </c>
    </row>
    <row r="154" spans="1:16" ht="21" customHeight="1" thickTop="1">
      <c r="A154" s="328" t="s">
        <v>38</v>
      </c>
      <c r="B154" s="330" t="s">
        <v>72</v>
      </c>
      <c r="C154" s="84" t="s">
        <v>73</v>
      </c>
      <c r="D154" s="11">
        <f>+'[1]PIGOO'!B56</f>
        <v>21127.28</v>
      </c>
      <c r="E154" s="11">
        <f>+'[1]PIGOO'!C56</f>
        <v>50548.979999999996</v>
      </c>
      <c r="F154" s="11">
        <f>+'[1]PIGOO'!D56</f>
        <v>49299.73</v>
      </c>
      <c r="G154" s="11">
        <f>+'[1]PIGOO'!E56</f>
        <v>55138.83</v>
      </c>
      <c r="H154" s="11">
        <f>+'[1]PIGOO'!F56</f>
        <v>52252.58</v>
      </c>
      <c r="I154" s="11">
        <f>+'[1]PIGOO'!G56</f>
        <v>62993.89</v>
      </c>
      <c r="J154" s="11">
        <f>+'[1]PIGOO'!H56</f>
        <v>63417.28</v>
      </c>
      <c r="K154" s="11">
        <f>+'[1]PIGOO'!I56</f>
        <v>60484.34</v>
      </c>
      <c r="L154" s="11">
        <f>+'[1]PIGOO'!J56</f>
        <v>60301.75</v>
      </c>
      <c r="M154" s="11">
        <f>+'[1]PIGOO'!K56</f>
        <v>52744.68</v>
      </c>
      <c r="N154" s="11">
        <f>+'[1]PIGOO'!L56</f>
        <v>48667.01</v>
      </c>
      <c r="O154" s="11">
        <f>+'[1]PIGOO'!M56</f>
        <v>53780.21</v>
      </c>
      <c r="P154" s="12">
        <v>8</v>
      </c>
    </row>
    <row r="155" spans="1:15" ht="21" customHeight="1" thickBot="1">
      <c r="A155" s="329"/>
      <c r="B155" s="330"/>
      <c r="C155" s="69" t="s">
        <v>74</v>
      </c>
      <c r="D155" s="81">
        <v>47792.82</v>
      </c>
      <c r="E155" s="72">
        <v>47715.06</v>
      </c>
      <c r="F155" s="72">
        <v>48603.04</v>
      </c>
      <c r="G155" s="72">
        <v>46188.32</v>
      </c>
      <c r="H155" s="72">
        <v>50030.91</v>
      </c>
      <c r="I155" s="72">
        <v>49097.75</v>
      </c>
      <c r="J155" s="72">
        <v>52887.51</v>
      </c>
      <c r="K155" s="73">
        <v>49940.13</v>
      </c>
      <c r="L155" s="72">
        <v>49911.58</v>
      </c>
      <c r="M155" s="72">
        <v>50442.56</v>
      </c>
      <c r="N155" s="72">
        <v>51109.97</v>
      </c>
      <c r="O155" s="72">
        <v>49266.66</v>
      </c>
    </row>
    <row r="156" spans="2:15" ht="21" customHeight="1">
      <c r="B156" s="330"/>
      <c r="C156" s="74" t="s">
        <v>27</v>
      </c>
      <c r="D156" s="186">
        <f>D154</f>
        <v>21127.28</v>
      </c>
      <c r="E156" s="187">
        <f aca="true" t="shared" si="76" ref="E156:O156">D156+E154</f>
        <v>71676.26</v>
      </c>
      <c r="F156" s="187">
        <f t="shared" si="76"/>
        <v>120975.98999999999</v>
      </c>
      <c r="G156" s="187">
        <f t="shared" si="76"/>
        <v>176114.82</v>
      </c>
      <c r="H156" s="187">
        <f t="shared" si="76"/>
        <v>228367.40000000002</v>
      </c>
      <c r="I156" s="187">
        <f t="shared" si="76"/>
        <v>291361.29000000004</v>
      </c>
      <c r="J156" s="187">
        <f t="shared" si="76"/>
        <v>354778.57000000007</v>
      </c>
      <c r="K156" s="187">
        <f t="shared" si="76"/>
        <v>415262.91000000003</v>
      </c>
      <c r="L156" s="187">
        <f t="shared" si="76"/>
        <v>475564.66000000003</v>
      </c>
      <c r="M156" s="187">
        <f t="shared" si="76"/>
        <v>528309.3400000001</v>
      </c>
      <c r="N156" s="187">
        <f t="shared" si="76"/>
        <v>576976.3500000001</v>
      </c>
      <c r="O156" s="187">
        <f t="shared" si="76"/>
        <v>630756.56</v>
      </c>
    </row>
    <row r="157" spans="2:15" ht="21" customHeight="1">
      <c r="B157" s="330"/>
      <c r="C157" s="76" t="s">
        <v>75</v>
      </c>
      <c r="D157" s="188">
        <f aca="true" t="shared" si="77" ref="D157:I158">D154/D7</f>
        <v>0.3431257206892631</v>
      </c>
      <c r="E157" s="188">
        <f t="shared" si="77"/>
        <v>0.6531382277695945</v>
      </c>
      <c r="F157" s="188">
        <f t="shared" si="77"/>
        <v>0.5857857652091255</v>
      </c>
      <c r="G157" s="188">
        <f t="shared" si="77"/>
        <v>0.6778642029947629</v>
      </c>
      <c r="H157" s="188">
        <f t="shared" si="77"/>
        <v>0.6928212675682843</v>
      </c>
      <c r="I157" s="189">
        <f t="shared" si="77"/>
        <v>0.8832570106561974</v>
      </c>
      <c r="J157" s="190">
        <f>J156/J11</f>
        <v>0.6776338111564212</v>
      </c>
      <c r="K157" s="190">
        <f aca="true" t="shared" si="78" ref="K157:O158">K154/K7</f>
        <v>0.8711933397669495</v>
      </c>
      <c r="L157" s="188">
        <f t="shared" si="78"/>
        <v>1.379650178457033</v>
      </c>
      <c r="M157" s="188">
        <f t="shared" si="78"/>
        <v>0.8401911528107427</v>
      </c>
      <c r="N157" s="188">
        <f t="shared" si="78"/>
        <v>0.7132683091263502</v>
      </c>
      <c r="O157" s="188">
        <f t="shared" si="78"/>
        <v>0.7808832454879412</v>
      </c>
    </row>
    <row r="158" spans="2:15" ht="21" customHeight="1" thickBot="1">
      <c r="B158" s="330"/>
      <c r="C158" s="74" t="s">
        <v>76</v>
      </c>
      <c r="D158" s="191">
        <f t="shared" si="77"/>
        <v>1.09833203107046</v>
      </c>
      <c r="E158" s="191">
        <f t="shared" si="77"/>
        <v>0.9390694928263564</v>
      </c>
      <c r="F158" s="191">
        <f t="shared" si="77"/>
        <v>0.8897418811554937</v>
      </c>
      <c r="G158" s="191">
        <f t="shared" si="77"/>
        <v>0.9104017029999606</v>
      </c>
      <c r="H158" s="191">
        <f t="shared" si="77"/>
        <v>0.7847616582749047</v>
      </c>
      <c r="I158" s="192">
        <f t="shared" si="77"/>
        <v>1.3918173829232339</v>
      </c>
      <c r="J158" s="193">
        <f>J155/J8</f>
        <v>1.302263124199744</v>
      </c>
      <c r="K158" s="193">
        <f t="shared" si="78"/>
        <v>0.8967199956905839</v>
      </c>
      <c r="L158" s="191">
        <f t="shared" si="78"/>
        <v>0.9272936367858802</v>
      </c>
      <c r="M158" s="191">
        <f t="shared" si="78"/>
        <v>0.9536176648517846</v>
      </c>
      <c r="N158" s="191">
        <f t="shared" si="78"/>
        <v>0.6634642694878952</v>
      </c>
      <c r="O158" s="191">
        <f t="shared" si="78"/>
        <v>0.6900479018432406</v>
      </c>
    </row>
    <row r="159" spans="1:16" ht="21" customHeight="1">
      <c r="A159" s="333" t="s">
        <v>77</v>
      </c>
      <c r="B159" s="331"/>
      <c r="C159" s="194" t="s">
        <v>78</v>
      </c>
      <c r="D159" s="81">
        <f>+'[1]PIGOO'!B51</f>
        <v>6885</v>
      </c>
      <c r="E159" s="81">
        <f>+'[1]PIGOO'!C51</f>
        <v>22559</v>
      </c>
      <c r="F159" s="81">
        <f>+'[1]PIGOO'!D51</f>
        <v>21735</v>
      </c>
      <c r="G159" s="81">
        <f>+'[1]PIGOO'!E51</f>
        <v>26563</v>
      </c>
      <c r="H159" s="81">
        <f>+'[1]PIGOO'!F51</f>
        <v>25063</v>
      </c>
      <c r="I159" s="81">
        <f>+'[1]PIGOO'!G51</f>
        <v>28183</v>
      </c>
      <c r="J159" s="81">
        <f>+'[1]PIGOO'!H51</f>
        <v>31985</v>
      </c>
      <c r="K159" s="81">
        <f>+'[1]PIGOO'!I51</f>
        <v>29418</v>
      </c>
      <c r="L159" s="81">
        <f>+'[1]PIGOO'!J51</f>
        <v>28989</v>
      </c>
      <c r="M159" s="81">
        <f>+'[1]PIGOO'!K51</f>
        <v>25733</v>
      </c>
      <c r="N159" s="81">
        <f>+'[1]PIGOO'!L51</f>
        <v>22183</v>
      </c>
      <c r="O159" s="81">
        <f>+'[1]PIGOO'!M51</f>
        <v>0</v>
      </c>
      <c r="P159" s="12">
        <v>9</v>
      </c>
    </row>
    <row r="160" spans="1:15" ht="21" customHeight="1">
      <c r="A160" s="334"/>
      <c r="B160" s="331"/>
      <c r="C160" s="195" t="s">
        <v>79</v>
      </c>
      <c r="D160" s="196">
        <f>+D159/D7</f>
        <v>0.11181849187143715</v>
      </c>
      <c r="E160" s="196">
        <f aca="true" t="shared" si="79" ref="E160:O160">+E159/E7</f>
        <v>0.2914825438664496</v>
      </c>
      <c r="F160" s="196">
        <f t="shared" si="79"/>
        <v>0.2582580798479088</v>
      </c>
      <c r="G160" s="196">
        <f t="shared" si="79"/>
        <v>0.3265594649750436</v>
      </c>
      <c r="H160" s="196">
        <f t="shared" si="79"/>
        <v>0.33231238398302837</v>
      </c>
      <c r="I160" s="196">
        <f t="shared" si="79"/>
        <v>0.39516264722378014</v>
      </c>
      <c r="J160" s="196">
        <f t="shared" si="79"/>
        <v>0.44211151964172174</v>
      </c>
      <c r="K160" s="196">
        <f t="shared" si="79"/>
        <v>0.423725639880738</v>
      </c>
      <c r="L160" s="196">
        <f t="shared" si="79"/>
        <v>0.6632424270156493</v>
      </c>
      <c r="M160" s="196">
        <f t="shared" si="79"/>
        <v>0.40991127323701354</v>
      </c>
      <c r="N160" s="196">
        <f t="shared" si="79"/>
        <v>0.3251161495507907</v>
      </c>
      <c r="O160" s="196">
        <f t="shared" si="79"/>
        <v>0</v>
      </c>
    </row>
    <row r="161" spans="1:15" ht="21" customHeight="1" thickBot="1">
      <c r="A161" s="335"/>
      <c r="B161" s="332"/>
      <c r="C161" s="197" t="s">
        <v>80</v>
      </c>
      <c r="D161" s="198">
        <f>D154/D159</f>
        <v>3.0685954974582423</v>
      </c>
      <c r="E161" s="198">
        <f aca="true" t="shared" si="80" ref="E161:O161">E154/E159</f>
        <v>2.2407456004255506</v>
      </c>
      <c r="F161" s="198">
        <f t="shared" si="80"/>
        <v>2.2682185415228897</v>
      </c>
      <c r="G161" s="198">
        <f t="shared" si="80"/>
        <v>2.07577570304559</v>
      </c>
      <c r="H161" s="198">
        <f t="shared" si="80"/>
        <v>2.0848493795635</v>
      </c>
      <c r="I161" s="198">
        <f t="shared" si="80"/>
        <v>2.2351733314409397</v>
      </c>
      <c r="J161" s="198">
        <f t="shared" si="80"/>
        <v>1.982719399718618</v>
      </c>
      <c r="K161" s="198">
        <f t="shared" si="80"/>
        <v>2.0560316812835677</v>
      </c>
      <c r="L161" s="198">
        <f t="shared" si="80"/>
        <v>2.0801597157542515</v>
      </c>
      <c r="M161" s="198">
        <f t="shared" si="80"/>
        <v>2.0496902809621886</v>
      </c>
      <c r="N161" s="198">
        <f t="shared" si="80"/>
        <v>2.193887661722941</v>
      </c>
      <c r="O161" s="198" t="e">
        <f t="shared" si="80"/>
        <v>#DIV/0!</v>
      </c>
    </row>
    <row r="162" spans="1:16" ht="15" customHeight="1">
      <c r="A162" s="311"/>
      <c r="B162" s="313" t="s">
        <v>81</v>
      </c>
      <c r="C162" s="199" t="s">
        <v>82</v>
      </c>
      <c r="D162" s="60">
        <f>+'[1]PIGOO'!B106</f>
        <v>15</v>
      </c>
      <c r="E162" s="60">
        <f>+'[1]PIGOO'!C106</f>
        <v>33</v>
      </c>
      <c r="F162" s="60">
        <f>+'[1]PIGOO'!D106</f>
        <v>35</v>
      </c>
      <c r="G162" s="60">
        <f>+'[1]PIGOO'!E106</f>
        <v>28</v>
      </c>
      <c r="H162" s="60">
        <f>+'[1]PIGOO'!F106</f>
        <v>25</v>
      </c>
      <c r="I162" s="60">
        <f>+'[1]PIGOO'!G106</f>
        <v>22</v>
      </c>
      <c r="J162" s="60">
        <f>+'[1]PIGOO'!H106</f>
        <v>22</v>
      </c>
      <c r="K162" s="60">
        <f>+'[1]PIGOO'!I106</f>
        <v>22</v>
      </c>
      <c r="L162" s="60">
        <f>+'[1]PIGOO'!J106</f>
        <v>35</v>
      </c>
      <c r="M162" s="60">
        <f>+'[1]PIGOO'!K106</f>
        <v>45</v>
      </c>
      <c r="N162" s="60">
        <f>+'[1]PIGOO'!L106</f>
        <v>28</v>
      </c>
      <c r="O162" s="60">
        <f>+'[1]PIGOO'!M106</f>
        <v>10</v>
      </c>
      <c r="P162" s="12">
        <v>10</v>
      </c>
    </row>
    <row r="163" spans="1:15" ht="15">
      <c r="A163" s="311"/>
      <c r="B163" s="314"/>
      <c r="C163" s="19" t="s">
        <v>83</v>
      </c>
      <c r="D163" s="11">
        <f>D162</f>
        <v>15</v>
      </c>
      <c r="E163" s="25">
        <f aca="true" t="shared" si="81" ref="E163:O163">D163+E162</f>
        <v>48</v>
      </c>
      <c r="F163" s="25">
        <f t="shared" si="81"/>
        <v>83</v>
      </c>
      <c r="G163" s="25">
        <f t="shared" si="81"/>
        <v>111</v>
      </c>
      <c r="H163" s="25">
        <f t="shared" si="81"/>
        <v>136</v>
      </c>
      <c r="I163" s="25">
        <f t="shared" si="81"/>
        <v>158</v>
      </c>
      <c r="J163" s="25">
        <f t="shared" si="81"/>
        <v>180</v>
      </c>
      <c r="K163" s="25">
        <f t="shared" si="81"/>
        <v>202</v>
      </c>
      <c r="L163" s="25">
        <f t="shared" si="81"/>
        <v>237</v>
      </c>
      <c r="M163" s="25">
        <f t="shared" si="81"/>
        <v>282</v>
      </c>
      <c r="N163" s="25">
        <f t="shared" si="81"/>
        <v>310</v>
      </c>
      <c r="O163" s="25">
        <f t="shared" si="81"/>
        <v>320</v>
      </c>
    </row>
    <row r="164" spans="1:16" ht="45">
      <c r="A164" s="311"/>
      <c r="B164" s="314"/>
      <c r="C164" s="199" t="s">
        <v>84</v>
      </c>
      <c r="D164" s="60">
        <f>+'[1]PIGOO'!B107</f>
        <v>5</v>
      </c>
      <c r="E164" s="60">
        <f>+'[1]PIGOO'!C107</f>
        <v>22</v>
      </c>
      <c r="F164" s="60">
        <f>+'[1]PIGOO'!D107</f>
        <v>21</v>
      </c>
      <c r="G164" s="60">
        <f>+'[1]PIGOO'!E107</f>
        <v>17</v>
      </c>
      <c r="H164" s="60">
        <f>+'[1]PIGOO'!F107</f>
        <v>8</v>
      </c>
      <c r="I164" s="60">
        <f>+'[1]PIGOO'!G107</f>
        <v>18</v>
      </c>
      <c r="J164" s="60">
        <f>+'[1]PIGOO'!H107</f>
        <v>18</v>
      </c>
      <c r="K164" s="60">
        <f>+'[1]PIGOO'!I107</f>
        <v>18</v>
      </c>
      <c r="L164" s="60">
        <f>+'[1]PIGOO'!J107</f>
        <v>15</v>
      </c>
      <c r="M164" s="60">
        <f>+'[1]PIGOO'!K107</f>
        <v>32</v>
      </c>
      <c r="N164" s="60">
        <f>+'[1]PIGOO'!L107</f>
        <v>17</v>
      </c>
      <c r="O164" s="60">
        <f>+'[1]PIGOO'!M107</f>
        <v>3</v>
      </c>
      <c r="P164" s="12">
        <v>11</v>
      </c>
    </row>
    <row r="165" spans="1:15" ht="15.75" thickBot="1">
      <c r="A165" s="311"/>
      <c r="B165" s="314"/>
      <c r="C165" s="19" t="s">
        <v>85</v>
      </c>
      <c r="D165" s="11">
        <f>D164</f>
        <v>5</v>
      </c>
      <c r="E165" s="25">
        <f aca="true" t="shared" si="82" ref="E165:O165">D165+E164</f>
        <v>27</v>
      </c>
      <c r="F165" s="25">
        <f t="shared" si="82"/>
        <v>48</v>
      </c>
      <c r="G165" s="25">
        <f t="shared" si="82"/>
        <v>65</v>
      </c>
      <c r="H165" s="25">
        <f t="shared" si="82"/>
        <v>73</v>
      </c>
      <c r="I165" s="25">
        <f t="shared" si="82"/>
        <v>91</v>
      </c>
      <c r="J165" s="25">
        <f t="shared" si="82"/>
        <v>109</v>
      </c>
      <c r="K165" s="25">
        <f t="shared" si="82"/>
        <v>127</v>
      </c>
      <c r="L165" s="25">
        <f t="shared" si="82"/>
        <v>142</v>
      </c>
      <c r="M165" s="25">
        <f t="shared" si="82"/>
        <v>174</v>
      </c>
      <c r="N165" s="25">
        <f t="shared" si="82"/>
        <v>191</v>
      </c>
      <c r="O165" s="25">
        <f t="shared" si="82"/>
        <v>194</v>
      </c>
    </row>
    <row r="166" spans="1:15" ht="21.75" thickBot="1">
      <c r="A166" s="311"/>
      <c r="B166" s="314"/>
      <c r="C166" s="200" t="s">
        <v>86</v>
      </c>
      <c r="D166" s="201">
        <f aca="true" t="shared" si="83" ref="D166:J166">D165/D163</f>
        <v>0.3333333333333333</v>
      </c>
      <c r="E166" s="202">
        <f t="shared" si="83"/>
        <v>0.5625</v>
      </c>
      <c r="F166" s="202">
        <f t="shared" si="83"/>
        <v>0.5783132530120482</v>
      </c>
      <c r="G166" s="202">
        <f t="shared" si="83"/>
        <v>0.5855855855855856</v>
      </c>
      <c r="H166" s="202">
        <f t="shared" si="83"/>
        <v>0.5367647058823529</v>
      </c>
      <c r="I166" s="202">
        <f t="shared" si="83"/>
        <v>0.5759493670886076</v>
      </c>
      <c r="J166" s="202">
        <f t="shared" si="83"/>
        <v>0.6055555555555555</v>
      </c>
      <c r="K166" s="202">
        <f>K165/K163</f>
        <v>0.6287128712871287</v>
      </c>
      <c r="L166" s="202">
        <f>L165/L163</f>
        <v>0.5991561181434599</v>
      </c>
      <c r="M166" s="202">
        <f>M165/M163</f>
        <v>0.6170212765957447</v>
      </c>
      <c r="N166" s="202">
        <f>N165/N163</f>
        <v>0.6161290322580645</v>
      </c>
      <c r="O166" s="202">
        <f>O165/O163</f>
        <v>0.60625</v>
      </c>
    </row>
    <row r="167" spans="1:16" ht="30">
      <c r="A167" s="311"/>
      <c r="B167" s="314"/>
      <c r="C167" s="10" t="s">
        <v>87</v>
      </c>
      <c r="D167" s="203">
        <f>+'[1]PIGOO'!B108</f>
        <v>0</v>
      </c>
      <c r="E167" s="203">
        <f>+'[1]PIGOO'!C108</f>
        <v>0</v>
      </c>
      <c r="F167" s="203">
        <f>+'[1]PIGOO'!D108</f>
        <v>0</v>
      </c>
      <c r="G167" s="203">
        <f>+'[1]PIGOO'!E108</f>
        <v>0</v>
      </c>
      <c r="H167" s="203">
        <f>+'[1]PIGOO'!F108</f>
        <v>0</v>
      </c>
      <c r="I167" s="203">
        <f>+'[1]PIGOO'!G108</f>
        <v>0</v>
      </c>
      <c r="J167" s="203">
        <f>+'[1]PIGOO'!H108</f>
        <v>0</v>
      </c>
      <c r="K167" s="203">
        <f>+'[1]PIGOO'!I108</f>
        <v>0</v>
      </c>
      <c r="L167" s="203">
        <f>+'[1]PIGOO'!J108</f>
        <v>0</v>
      </c>
      <c r="M167" s="203">
        <f>+'[1]PIGOO'!K108</f>
        <v>0</v>
      </c>
      <c r="N167" s="203">
        <f>+'[1]PIGOO'!L108</f>
        <v>0</v>
      </c>
      <c r="O167" s="203">
        <f>+'[1]PIGOO'!M108</f>
        <v>0</v>
      </c>
      <c r="P167" s="12">
        <v>12</v>
      </c>
    </row>
    <row r="168" spans="1:15" ht="30.75" thickBot="1">
      <c r="A168" s="311"/>
      <c r="B168" s="314"/>
      <c r="C168" s="204" t="s">
        <v>88</v>
      </c>
      <c r="D168" s="172">
        <f>D167</f>
        <v>0</v>
      </c>
      <c r="E168" s="172">
        <f>D168+E167</f>
        <v>0</v>
      </c>
      <c r="F168" s="172">
        <f aca="true" t="shared" si="84" ref="F168:M168">E168+F167</f>
        <v>0</v>
      </c>
      <c r="G168" s="172">
        <f t="shared" si="84"/>
        <v>0</v>
      </c>
      <c r="H168" s="172">
        <f t="shared" si="84"/>
        <v>0</v>
      </c>
      <c r="I168" s="172">
        <f t="shared" si="84"/>
        <v>0</v>
      </c>
      <c r="J168" s="172">
        <f t="shared" si="84"/>
        <v>0</v>
      </c>
      <c r="K168" s="172">
        <f t="shared" si="84"/>
        <v>0</v>
      </c>
      <c r="L168" s="172">
        <f t="shared" si="84"/>
        <v>0</v>
      </c>
      <c r="M168" s="172">
        <f t="shared" si="84"/>
        <v>0</v>
      </c>
      <c r="N168" s="172">
        <f>M168+N167</f>
        <v>0</v>
      </c>
      <c r="O168" s="172">
        <f>N168+O167</f>
        <v>0</v>
      </c>
    </row>
    <row r="169" spans="1:16" ht="15">
      <c r="A169" s="311"/>
      <c r="B169" s="314"/>
      <c r="C169" s="205" t="s">
        <v>89</v>
      </c>
      <c r="D169" s="29">
        <f>+'[1]PIGOO'!B203</f>
        <v>2848</v>
      </c>
      <c r="E169" s="29">
        <f>+'[1]PIGOO'!C203</f>
        <v>2848</v>
      </c>
      <c r="F169" s="29">
        <f>+'[1]PIGOO'!D203</f>
        <v>2865</v>
      </c>
      <c r="G169" s="29">
        <f>+'[1]PIGOO'!E203</f>
        <v>2866</v>
      </c>
      <c r="H169" s="29">
        <f>+'[1]PIGOO'!F203</f>
        <v>2869</v>
      </c>
      <c r="I169" s="29">
        <f>+'[1]PIGOO'!G203</f>
        <v>2872</v>
      </c>
      <c r="J169" s="29">
        <f>+'[1]PIGOO'!H203</f>
        <v>2879</v>
      </c>
      <c r="K169" s="29">
        <f>+'[1]PIGOO'!I203</f>
        <v>2892</v>
      </c>
      <c r="L169" s="29">
        <f>+'[1]PIGOO'!J203</f>
        <v>2893</v>
      </c>
      <c r="M169" s="29">
        <f>+'[1]PIGOO'!K203</f>
        <v>2896</v>
      </c>
      <c r="N169" s="29">
        <f>+'[1]PIGOO'!L203</f>
        <v>2905</v>
      </c>
      <c r="O169" s="29">
        <f>+'[1]PIGOO'!M203</f>
        <v>2908</v>
      </c>
      <c r="P169" s="12">
        <v>13</v>
      </c>
    </row>
    <row r="170" spans="1:15" ht="15">
      <c r="A170" s="311"/>
      <c r="B170" s="314"/>
      <c r="C170" s="206" t="s">
        <v>90</v>
      </c>
      <c r="D170" s="207">
        <f>+D169/D171</f>
        <v>1.0966499807470158</v>
      </c>
      <c r="E170" s="207">
        <f aca="true" t="shared" si="85" ref="E170:J170">+E169/E171</f>
        <v>1.0953846153846154</v>
      </c>
      <c r="F170" s="207">
        <f t="shared" si="85"/>
        <v>1.1014994232987312</v>
      </c>
      <c r="G170" s="207">
        <f t="shared" si="85"/>
        <v>1.1006144393241168</v>
      </c>
      <c r="H170" s="207">
        <f t="shared" si="85"/>
        <v>1.1000766871165644</v>
      </c>
      <c r="I170" s="207">
        <f t="shared" si="85"/>
        <v>1.100383141762452</v>
      </c>
      <c r="J170" s="207">
        <f t="shared" si="85"/>
        <v>1.098435711560473</v>
      </c>
      <c r="K170" s="207">
        <f>+K169/K171</f>
        <v>1.0992018244013684</v>
      </c>
      <c r="L170" s="207">
        <f>+L169/L171</f>
        <v>1.0987466767945309</v>
      </c>
      <c r="M170" s="207">
        <f>+M169/M171</f>
        <v>1.0986342943854324</v>
      </c>
      <c r="N170" s="207">
        <f>+N169/N171</f>
        <v>1.0970543806646527</v>
      </c>
      <c r="O170" s="207">
        <f>+O169/O171</f>
        <v>1.0973584905660376</v>
      </c>
    </row>
    <row r="171" spans="1:16" s="211" customFormat="1" ht="21">
      <c r="A171" s="311"/>
      <c r="B171" s="314"/>
      <c r="C171" s="208" t="s">
        <v>91</v>
      </c>
      <c r="D171" s="209">
        <f>+'[1]PIGOO'!B111</f>
        <v>2597</v>
      </c>
      <c r="E171" s="209">
        <f>+'[1]PIGOO'!C111</f>
        <v>2600</v>
      </c>
      <c r="F171" s="209">
        <f>+'[1]PIGOO'!D111</f>
        <v>2601</v>
      </c>
      <c r="G171" s="209">
        <f>+'[1]PIGOO'!E111</f>
        <v>2604</v>
      </c>
      <c r="H171" s="209">
        <f>+'[1]PIGOO'!F111</f>
        <v>2608</v>
      </c>
      <c r="I171" s="209">
        <f>+'[1]PIGOO'!G111</f>
        <v>2610</v>
      </c>
      <c r="J171" s="209">
        <f>+'[1]PIGOO'!H111</f>
        <v>2621</v>
      </c>
      <c r="K171" s="209">
        <f>+'[1]PIGOO'!I111</f>
        <v>2631</v>
      </c>
      <c r="L171" s="209">
        <f>+'[1]PIGOO'!J111</f>
        <v>2633</v>
      </c>
      <c r="M171" s="209">
        <f>+'[1]PIGOO'!K111</f>
        <v>2636</v>
      </c>
      <c r="N171" s="209">
        <f>+'[1]PIGOO'!L111</f>
        <v>2648</v>
      </c>
      <c r="O171" s="209">
        <f>+'[1]PIGOO'!M111</f>
        <v>2650</v>
      </c>
      <c r="P171" s="210">
        <v>14</v>
      </c>
    </row>
    <row r="172" spans="1:15" ht="15">
      <c r="A172" s="311"/>
      <c r="B172" s="314"/>
      <c r="C172" s="212" t="s">
        <v>92</v>
      </c>
      <c r="D172" s="11">
        <v>2615</v>
      </c>
      <c r="E172" s="11">
        <v>2616</v>
      </c>
      <c r="F172" s="11">
        <v>2618</v>
      </c>
      <c r="G172" s="11"/>
      <c r="H172" s="25"/>
      <c r="I172" s="25"/>
      <c r="J172" s="25"/>
      <c r="K172" s="25"/>
      <c r="L172" s="25"/>
      <c r="M172" s="25"/>
      <c r="N172" s="25"/>
      <c r="O172" s="25"/>
    </row>
    <row r="173" spans="1:15" ht="15">
      <c r="A173" s="311"/>
      <c r="B173" s="314"/>
      <c r="C173" s="213" t="s">
        <v>93</v>
      </c>
      <c r="D173" s="156">
        <f>D172/D171</f>
        <v>1.006931074316519</v>
      </c>
      <c r="E173" s="156">
        <f aca="true" t="shared" si="86" ref="E173:J173">E172/E171</f>
        <v>1.0061538461538462</v>
      </c>
      <c r="F173" s="156">
        <f t="shared" si="86"/>
        <v>1.0065359477124183</v>
      </c>
      <c r="G173" s="156">
        <f t="shared" si="86"/>
        <v>0</v>
      </c>
      <c r="H173" s="156">
        <f t="shared" si="86"/>
        <v>0</v>
      </c>
      <c r="I173" s="156">
        <f t="shared" si="86"/>
        <v>0</v>
      </c>
      <c r="J173" s="156">
        <f t="shared" si="86"/>
        <v>0</v>
      </c>
      <c r="K173" s="156">
        <f>K172/K171</f>
        <v>0</v>
      </c>
      <c r="L173" s="156">
        <f>L172/L171</f>
        <v>0</v>
      </c>
      <c r="M173" s="156">
        <f>M172/M171</f>
        <v>0</v>
      </c>
      <c r="N173" s="156">
        <f>N172/N171</f>
        <v>0</v>
      </c>
      <c r="O173" s="156">
        <f>O172/O171</f>
        <v>0</v>
      </c>
    </row>
    <row r="174" spans="1:15" ht="15">
      <c r="A174" s="311"/>
      <c r="B174" s="314"/>
      <c r="C174" s="212" t="s">
        <v>94</v>
      </c>
      <c r="D174" s="11">
        <v>87</v>
      </c>
      <c r="E174" s="25">
        <v>90</v>
      </c>
      <c r="F174" s="25">
        <v>92</v>
      </c>
      <c r="G174" s="25"/>
      <c r="H174" s="25"/>
      <c r="I174" s="25"/>
      <c r="J174" s="25"/>
      <c r="K174" s="25"/>
      <c r="L174" s="25"/>
      <c r="M174" s="25"/>
      <c r="N174" s="25"/>
      <c r="O174" s="25"/>
    </row>
    <row r="175" spans="1:15" ht="15">
      <c r="A175" s="311"/>
      <c r="B175" s="314"/>
      <c r="C175" s="213" t="s">
        <v>95</v>
      </c>
      <c r="D175" s="156">
        <f>D174/D171</f>
        <v>0.03350019252984213</v>
      </c>
      <c r="E175" s="156">
        <f aca="true" t="shared" si="87" ref="E175:J175">E174/E171</f>
        <v>0.03461538461538462</v>
      </c>
      <c r="F175" s="156">
        <f t="shared" si="87"/>
        <v>0.03537101114955786</v>
      </c>
      <c r="G175" s="156">
        <f t="shared" si="87"/>
        <v>0</v>
      </c>
      <c r="H175" s="156">
        <f t="shared" si="87"/>
        <v>0</v>
      </c>
      <c r="I175" s="156">
        <f t="shared" si="87"/>
        <v>0</v>
      </c>
      <c r="J175" s="156">
        <f t="shared" si="87"/>
        <v>0</v>
      </c>
      <c r="K175" s="156">
        <f>K174/K171</f>
        <v>0</v>
      </c>
      <c r="L175" s="156">
        <f>L174/L171</f>
        <v>0</v>
      </c>
      <c r="M175" s="156">
        <f>M174/M171</f>
        <v>0</v>
      </c>
      <c r="N175" s="156">
        <f>N174/N171</f>
        <v>0</v>
      </c>
      <c r="O175" s="156">
        <f>O174/O171</f>
        <v>0</v>
      </c>
    </row>
    <row r="176" spans="1:15" ht="30">
      <c r="A176" s="311"/>
      <c r="B176" s="314"/>
      <c r="C176" s="214" t="s">
        <v>96</v>
      </c>
      <c r="D176" s="11">
        <v>0</v>
      </c>
      <c r="E176" s="25">
        <v>0</v>
      </c>
      <c r="F176" s="25">
        <v>0</v>
      </c>
      <c r="G176" s="25">
        <v>0</v>
      </c>
      <c r="H176" s="25">
        <v>0</v>
      </c>
      <c r="I176" s="25">
        <v>0</v>
      </c>
      <c r="J176" s="25">
        <v>0</v>
      </c>
      <c r="K176" s="25">
        <v>0</v>
      </c>
      <c r="L176" s="25">
        <v>0</v>
      </c>
      <c r="M176" s="25">
        <v>0</v>
      </c>
      <c r="N176" s="25">
        <v>0</v>
      </c>
      <c r="O176" s="25">
        <v>0</v>
      </c>
    </row>
    <row r="177" spans="1:15" ht="30">
      <c r="A177" s="311"/>
      <c r="B177" s="314"/>
      <c r="C177" s="215" t="s">
        <v>97</v>
      </c>
      <c r="D177" s="156">
        <f>D176/D171</f>
        <v>0</v>
      </c>
      <c r="E177" s="156">
        <f aca="true" t="shared" si="88" ref="E177:J177">E176/E171</f>
        <v>0</v>
      </c>
      <c r="F177" s="156">
        <f t="shared" si="88"/>
        <v>0</v>
      </c>
      <c r="G177" s="156">
        <f t="shared" si="88"/>
        <v>0</v>
      </c>
      <c r="H177" s="156">
        <f t="shared" si="88"/>
        <v>0</v>
      </c>
      <c r="I177" s="156">
        <f t="shared" si="88"/>
        <v>0</v>
      </c>
      <c r="J177" s="156">
        <f t="shared" si="88"/>
        <v>0</v>
      </c>
      <c r="K177" s="156">
        <f>K176/K171</f>
        <v>0</v>
      </c>
      <c r="L177" s="156">
        <f>L176/L171</f>
        <v>0</v>
      </c>
      <c r="M177" s="156">
        <f>M176/M171</f>
        <v>0</v>
      </c>
      <c r="N177" s="156">
        <f>N176/N171</f>
        <v>0</v>
      </c>
      <c r="O177" s="156">
        <f>O176/O171</f>
        <v>0</v>
      </c>
    </row>
    <row r="178" spans="1:15" ht="45">
      <c r="A178" s="311"/>
      <c r="B178" s="314"/>
      <c r="C178" s="214" t="s">
        <v>98</v>
      </c>
      <c r="D178" s="11">
        <v>338</v>
      </c>
      <c r="E178" s="25">
        <v>340</v>
      </c>
      <c r="F178" s="25">
        <v>420</v>
      </c>
      <c r="G178" s="25"/>
      <c r="H178" s="25"/>
      <c r="I178" s="25"/>
      <c r="J178" s="25"/>
      <c r="K178" s="25"/>
      <c r="L178" s="25"/>
      <c r="M178" s="25"/>
      <c r="N178" s="25"/>
      <c r="O178" s="25"/>
    </row>
    <row r="179" spans="1:15" ht="30.75" thickBot="1">
      <c r="A179" s="311"/>
      <c r="B179" s="314"/>
      <c r="C179" s="216" t="s">
        <v>99</v>
      </c>
      <c r="D179" s="217">
        <f aca="true" t="shared" si="89" ref="D179:O179">D178/D171</f>
        <v>0.1301501732768579</v>
      </c>
      <c r="E179" s="217">
        <f t="shared" si="89"/>
        <v>0.13076923076923078</v>
      </c>
      <c r="F179" s="217">
        <f t="shared" si="89"/>
        <v>0.16147635524798154</v>
      </c>
      <c r="G179" s="217">
        <f t="shared" si="89"/>
        <v>0</v>
      </c>
      <c r="H179" s="217">
        <f t="shared" si="89"/>
        <v>0</v>
      </c>
      <c r="I179" s="217">
        <f t="shared" si="89"/>
        <v>0</v>
      </c>
      <c r="J179" s="217">
        <f t="shared" si="89"/>
        <v>0</v>
      </c>
      <c r="K179" s="217">
        <f t="shared" si="89"/>
        <v>0</v>
      </c>
      <c r="L179" s="217">
        <f t="shared" si="89"/>
        <v>0</v>
      </c>
      <c r="M179" s="217">
        <f t="shared" si="89"/>
        <v>0</v>
      </c>
      <c r="N179" s="217">
        <f t="shared" si="89"/>
        <v>0</v>
      </c>
      <c r="O179" s="217">
        <f t="shared" si="89"/>
        <v>0</v>
      </c>
    </row>
    <row r="180" spans="1:16" ht="30">
      <c r="A180" s="311"/>
      <c r="B180" s="314"/>
      <c r="C180" s="218" t="s">
        <v>100</v>
      </c>
      <c r="D180" s="219">
        <f>+'[1]PIGOO'!B158</f>
        <v>1660</v>
      </c>
      <c r="E180" s="219">
        <f>+'[1]PIGOO'!C158</f>
        <v>1528</v>
      </c>
      <c r="F180" s="219">
        <f>+'[1]PIGOO'!D158</f>
        <v>1712</v>
      </c>
      <c r="G180" s="219">
        <f>+'[1]PIGOO'!E158</f>
        <v>1618</v>
      </c>
      <c r="H180" s="219">
        <f>+'[1]PIGOO'!F158</f>
        <v>1659</v>
      </c>
      <c r="I180" s="219">
        <f>+'[1]PIGOO'!G158</f>
        <v>1519</v>
      </c>
      <c r="J180" s="219">
        <f>+'[1]PIGOO'!H158</f>
        <v>1674</v>
      </c>
      <c r="K180" s="219">
        <f>+'[1]PIGOO'!I158</f>
        <v>1538</v>
      </c>
      <c r="L180" s="219">
        <f>+'[1]PIGOO'!J158</f>
        <v>1527</v>
      </c>
      <c r="M180" s="219">
        <f>+'[1]PIGOO'!K158</f>
        <v>1538</v>
      </c>
      <c r="N180" s="219">
        <f>+'[1]PIGOO'!L158</f>
        <v>1715</v>
      </c>
      <c r="O180" s="219">
        <f>+'[1]PIGOO'!M158</f>
        <v>1577</v>
      </c>
      <c r="P180" s="12">
        <v>15</v>
      </c>
    </row>
    <row r="181" spans="1:15" ht="30">
      <c r="A181" s="311"/>
      <c r="B181" s="314"/>
      <c r="C181" s="220" t="s">
        <v>101</v>
      </c>
      <c r="D181" s="221">
        <v>1531</v>
      </c>
      <c r="E181" s="222">
        <v>1333</v>
      </c>
      <c r="F181" s="222">
        <v>1377</v>
      </c>
      <c r="G181" s="222">
        <v>1323</v>
      </c>
      <c r="H181" s="222">
        <v>1396</v>
      </c>
      <c r="I181" s="222">
        <v>1390</v>
      </c>
      <c r="J181" s="222">
        <v>1465</v>
      </c>
      <c r="K181" s="222">
        <v>1309</v>
      </c>
      <c r="L181" s="222">
        <v>1333</v>
      </c>
      <c r="M181" s="222">
        <v>1450</v>
      </c>
      <c r="N181" s="222">
        <v>1509</v>
      </c>
      <c r="O181" s="222">
        <v>1580</v>
      </c>
    </row>
    <row r="182" spans="1:15" ht="15.75" thickBot="1">
      <c r="A182" s="311"/>
      <c r="B182" s="314"/>
      <c r="C182" s="223" t="s">
        <v>102</v>
      </c>
      <c r="D182" s="217">
        <f>+D180/D171</f>
        <v>0.6391990758567578</v>
      </c>
      <c r="E182" s="217">
        <f aca="true" t="shared" si="90" ref="E182:O182">+E180/E171</f>
        <v>0.5876923076923077</v>
      </c>
      <c r="F182" s="217">
        <f t="shared" si="90"/>
        <v>0.6582083813917724</v>
      </c>
      <c r="G182" s="217">
        <f t="shared" si="90"/>
        <v>0.6213517665130568</v>
      </c>
      <c r="H182" s="217">
        <f t="shared" si="90"/>
        <v>0.6361196319018405</v>
      </c>
      <c r="I182" s="217">
        <f t="shared" si="90"/>
        <v>0.581992337164751</v>
      </c>
      <c r="J182" s="217">
        <f t="shared" si="90"/>
        <v>0.6386875238458604</v>
      </c>
      <c r="K182" s="217">
        <f t="shared" si="90"/>
        <v>0.5845686050931205</v>
      </c>
      <c r="L182" s="217">
        <f t="shared" si="90"/>
        <v>0.5799468287124953</v>
      </c>
      <c r="M182" s="217">
        <f t="shared" si="90"/>
        <v>0.5834597875569044</v>
      </c>
      <c r="N182" s="217">
        <f t="shared" si="90"/>
        <v>0.6476586102719033</v>
      </c>
      <c r="O182" s="217">
        <f t="shared" si="90"/>
        <v>0.5950943396226415</v>
      </c>
    </row>
    <row r="183" spans="1:16" ht="15">
      <c r="A183" s="311"/>
      <c r="B183" s="314"/>
      <c r="C183" s="224" t="s">
        <v>103</v>
      </c>
      <c r="D183" s="225">
        <f>+'[1]PIGOO'!B159</f>
        <v>701</v>
      </c>
      <c r="E183" s="225">
        <f>+'[1]PIGOO'!C159</f>
        <v>704</v>
      </c>
      <c r="F183" s="225">
        <f>+'[1]PIGOO'!D159</f>
        <v>704</v>
      </c>
      <c r="G183" s="225">
        <f>+'[1]PIGOO'!E159</f>
        <v>702</v>
      </c>
      <c r="H183" s="225">
        <f>+'[1]PIGOO'!F159</f>
        <v>706</v>
      </c>
      <c r="I183" s="225">
        <f>+'[1]PIGOO'!G159</f>
        <v>709</v>
      </c>
      <c r="J183" s="225">
        <f>+'[1]PIGOO'!H159</f>
        <v>711</v>
      </c>
      <c r="K183" s="225">
        <f>+'[1]PIGOO'!I159</f>
        <v>715</v>
      </c>
      <c r="L183" s="225">
        <f>+'[1]PIGOO'!J159</f>
        <v>714</v>
      </c>
      <c r="M183" s="225">
        <f>+'[1]PIGOO'!K159</f>
        <v>717</v>
      </c>
      <c r="N183" s="225">
        <f>+'[1]PIGOO'!L159</f>
        <v>717</v>
      </c>
      <c r="O183" s="225">
        <f>+'[1]PIGOO'!M159</f>
        <v>716</v>
      </c>
      <c r="P183" s="12">
        <v>16</v>
      </c>
    </row>
    <row r="184" spans="1:15" ht="30.75" thickBot="1">
      <c r="A184" s="311"/>
      <c r="B184" s="315"/>
      <c r="C184" s="226" t="s">
        <v>104</v>
      </c>
      <c r="D184" s="217"/>
      <c r="E184" s="227"/>
      <c r="F184" s="227"/>
      <c r="G184" s="227"/>
      <c r="H184" s="227"/>
      <c r="I184" s="227"/>
      <c r="J184" s="227"/>
      <c r="K184" s="227"/>
      <c r="L184" s="227"/>
      <c r="M184" s="227"/>
      <c r="N184" s="227"/>
      <c r="O184" s="227"/>
    </row>
    <row r="185" spans="1:16" ht="30">
      <c r="A185" s="311"/>
      <c r="B185" s="228"/>
      <c r="C185" s="229" t="s">
        <v>105</v>
      </c>
      <c r="D185" s="230">
        <v>0</v>
      </c>
      <c r="E185" s="231">
        <v>0</v>
      </c>
      <c r="F185" s="231">
        <v>0</v>
      </c>
      <c r="G185" s="231"/>
      <c r="H185" s="231"/>
      <c r="I185" s="231"/>
      <c r="J185" s="231"/>
      <c r="K185" s="231"/>
      <c r="L185" s="231"/>
      <c r="M185" s="231"/>
      <c r="N185" s="231"/>
      <c r="O185" s="231"/>
      <c r="P185" s="232"/>
    </row>
    <row r="186" spans="1:16" ht="30">
      <c r="A186" s="311"/>
      <c r="B186" s="228"/>
      <c r="C186" s="233" t="s">
        <v>106</v>
      </c>
      <c r="D186" s="234">
        <f>D185</f>
        <v>0</v>
      </c>
      <c r="E186" s="235">
        <f>D186+E185</f>
        <v>0</v>
      </c>
      <c r="F186" s="235">
        <f aca="true" t="shared" si="91" ref="F186:O186">E186+F185</f>
        <v>0</v>
      </c>
      <c r="G186" s="235">
        <f t="shared" si="91"/>
        <v>0</v>
      </c>
      <c r="H186" s="235">
        <f t="shared" si="91"/>
        <v>0</v>
      </c>
      <c r="I186" s="235">
        <f t="shared" si="91"/>
        <v>0</v>
      </c>
      <c r="J186" s="235">
        <f t="shared" si="91"/>
        <v>0</v>
      </c>
      <c r="K186" s="235">
        <f>J186+K185</f>
        <v>0</v>
      </c>
      <c r="L186" s="235">
        <f t="shared" si="91"/>
        <v>0</v>
      </c>
      <c r="M186" s="235">
        <f t="shared" si="91"/>
        <v>0</v>
      </c>
      <c r="N186" s="235">
        <f t="shared" si="91"/>
        <v>0</v>
      </c>
      <c r="O186" s="235">
        <f t="shared" si="91"/>
        <v>0</v>
      </c>
      <c r="P186" s="232"/>
    </row>
    <row r="187" spans="1:15" ht="15.75" thickBot="1">
      <c r="A187" s="311"/>
      <c r="B187" s="228"/>
      <c r="C187" s="236" t="s">
        <v>107</v>
      </c>
      <c r="D187" s="237"/>
      <c r="E187" s="238"/>
      <c r="F187" s="238">
        <v>0</v>
      </c>
      <c r="G187" s="238"/>
      <c r="H187" s="238"/>
      <c r="I187" s="238"/>
      <c r="J187" s="238"/>
      <c r="K187" s="238"/>
      <c r="L187" s="238"/>
      <c r="M187" s="238"/>
      <c r="N187" s="238"/>
      <c r="O187" s="238"/>
    </row>
    <row r="188" spans="1:15" ht="45">
      <c r="A188" s="311"/>
      <c r="B188" s="228"/>
      <c r="C188" s="239" t="s">
        <v>108</v>
      </c>
      <c r="D188" s="240">
        <v>5</v>
      </c>
      <c r="E188" s="241">
        <v>13</v>
      </c>
      <c r="F188" s="241">
        <v>2</v>
      </c>
      <c r="G188" s="241"/>
      <c r="H188" s="241"/>
      <c r="I188" s="61"/>
      <c r="J188" s="61"/>
      <c r="K188" s="61"/>
      <c r="L188" s="61"/>
      <c r="M188" s="61"/>
      <c r="N188" s="61"/>
      <c r="O188" s="61"/>
    </row>
    <row r="189" spans="1:15" ht="30.75" thickBot="1">
      <c r="A189" s="311"/>
      <c r="B189" s="228"/>
      <c r="C189" s="242" t="s">
        <v>109</v>
      </c>
      <c r="D189" s="186">
        <f>+D188</f>
        <v>5</v>
      </c>
      <c r="E189" s="187">
        <f>+D189+E188</f>
        <v>18</v>
      </c>
      <c r="F189" s="187">
        <f aca="true" t="shared" si="92" ref="F189:O189">+E189+F188</f>
        <v>20</v>
      </c>
      <c r="G189" s="187">
        <f t="shared" si="92"/>
        <v>20</v>
      </c>
      <c r="H189" s="187">
        <f t="shared" si="92"/>
        <v>20</v>
      </c>
      <c r="I189" s="187">
        <f t="shared" si="92"/>
        <v>20</v>
      </c>
      <c r="J189" s="187">
        <f t="shared" si="92"/>
        <v>20</v>
      </c>
      <c r="K189" s="187">
        <f t="shared" si="92"/>
        <v>20</v>
      </c>
      <c r="L189" s="187">
        <f t="shared" si="92"/>
        <v>20</v>
      </c>
      <c r="M189" s="187">
        <f t="shared" si="92"/>
        <v>20</v>
      </c>
      <c r="N189" s="187">
        <f t="shared" si="92"/>
        <v>20</v>
      </c>
      <c r="O189" s="187">
        <f t="shared" si="92"/>
        <v>20</v>
      </c>
    </row>
    <row r="190" spans="1:15" ht="15.75" thickBot="1">
      <c r="A190" s="312"/>
      <c r="B190" s="243"/>
      <c r="C190" s="244" t="s">
        <v>110</v>
      </c>
      <c r="D190" s="245">
        <f>+'[1]PIGOO'!B156</f>
        <v>14</v>
      </c>
      <c r="E190" s="245">
        <f>+'[1]PIGOO'!C156</f>
        <v>14</v>
      </c>
      <c r="F190" s="245">
        <f>+'[1]PIGOO'!D156</f>
        <v>14</v>
      </c>
      <c r="G190" s="245">
        <f>+'[1]PIGOO'!E156</f>
        <v>14</v>
      </c>
      <c r="H190" s="245">
        <f>+'[1]PIGOO'!F156</f>
        <v>14</v>
      </c>
      <c r="I190" s="245">
        <f>+'[1]PIGOO'!G156</f>
        <v>14</v>
      </c>
      <c r="J190" s="245">
        <f>+'[1]PIGOO'!H156</f>
        <v>14</v>
      </c>
      <c r="K190" s="245">
        <f>+'[1]PIGOO'!I156</f>
        <v>14</v>
      </c>
      <c r="L190" s="245">
        <f>+'[1]PIGOO'!J156</f>
        <v>14</v>
      </c>
      <c r="M190" s="245">
        <f>+'[1]PIGOO'!K156</f>
        <v>14</v>
      </c>
      <c r="N190" s="245">
        <f>+'[1]PIGOO'!L156</f>
        <v>14</v>
      </c>
      <c r="O190" s="245">
        <f>+'[1]PIGOO'!M156</f>
        <v>14</v>
      </c>
    </row>
    <row r="191" spans="1:16" ht="15">
      <c r="A191" s="316" t="s">
        <v>111</v>
      </c>
      <c r="B191" s="317" t="s">
        <v>112</v>
      </c>
      <c r="C191" s="246" t="s">
        <v>113</v>
      </c>
      <c r="D191" s="247">
        <f>+'[1]PIGOO'!B188+'[1]PIGOO'!B190+'[1]PIGOO'!B192</f>
        <v>0</v>
      </c>
      <c r="E191" s="247">
        <f>+'[1]PIGOO'!C188+'[1]PIGOO'!C190+'[1]PIGOO'!C192</f>
        <v>0</v>
      </c>
      <c r="F191" s="247">
        <f>+'[1]PIGOO'!D188+'[1]PIGOO'!D190+'[1]PIGOO'!D192</f>
        <v>0</v>
      </c>
      <c r="G191" s="247">
        <f>+'[1]PIGOO'!E188+'[1]PIGOO'!E190+'[1]PIGOO'!E192</f>
        <v>0</v>
      </c>
      <c r="H191" s="247">
        <f>+'[1]PIGOO'!F188+'[1]PIGOO'!F190+'[1]PIGOO'!F192</f>
        <v>0</v>
      </c>
      <c r="I191" s="247">
        <f>+'[1]PIGOO'!G188+'[1]PIGOO'!G190+'[1]PIGOO'!G192</f>
        <v>0</v>
      </c>
      <c r="J191" s="247">
        <f>+'[1]PIGOO'!H188+'[1]PIGOO'!H190+'[1]PIGOO'!H192</f>
        <v>0</v>
      </c>
      <c r="K191" s="247">
        <f>+'[1]PIGOO'!I188+'[1]PIGOO'!I190+'[1]PIGOO'!I192</f>
        <v>0</v>
      </c>
      <c r="L191" s="247">
        <f>+'[1]PIGOO'!J188+'[1]PIGOO'!J190+'[1]PIGOO'!J192</f>
        <v>0</v>
      </c>
      <c r="M191" s="247">
        <f>+'[1]PIGOO'!K188+'[1]PIGOO'!K190+'[1]PIGOO'!K192</f>
        <v>0</v>
      </c>
      <c r="N191" s="247">
        <f>+'[1]PIGOO'!L188+'[1]PIGOO'!L190+'[1]PIGOO'!L192</f>
        <v>0</v>
      </c>
      <c r="O191" s="247">
        <f>+'[1]PIGOO'!M188+'[1]PIGOO'!M190+'[1]PIGOO'!M192</f>
        <v>0</v>
      </c>
      <c r="P191" s="12">
        <v>17</v>
      </c>
    </row>
    <row r="192" spans="1:16" ht="15">
      <c r="A192" s="316"/>
      <c r="B192" s="318"/>
      <c r="C192" s="248" t="s">
        <v>114</v>
      </c>
      <c r="D192" s="249">
        <v>0</v>
      </c>
      <c r="E192" s="249">
        <v>0</v>
      </c>
      <c r="F192" s="249">
        <v>0</v>
      </c>
      <c r="G192" s="249">
        <v>0</v>
      </c>
      <c r="H192" s="249">
        <v>0</v>
      </c>
      <c r="I192" s="249">
        <v>0</v>
      </c>
      <c r="J192" s="249">
        <v>0</v>
      </c>
      <c r="K192" s="249">
        <v>0</v>
      </c>
      <c r="L192" s="249">
        <v>0</v>
      </c>
      <c r="M192" s="249">
        <v>0</v>
      </c>
      <c r="N192" s="249">
        <v>0</v>
      </c>
      <c r="O192" s="11">
        <v>0</v>
      </c>
      <c r="P192" s="250"/>
    </row>
    <row r="193" spans="1:15" ht="18.75">
      <c r="A193" s="316"/>
      <c r="B193" s="318"/>
      <c r="C193" s="251" t="s">
        <v>115</v>
      </c>
      <c r="D193" s="252">
        <f>D192-D191</f>
        <v>0</v>
      </c>
      <c r="E193" s="252">
        <f aca="true" t="shared" si="93" ref="E193:J193">E192-E191</f>
        <v>0</v>
      </c>
      <c r="F193" s="252">
        <f t="shared" si="93"/>
        <v>0</v>
      </c>
      <c r="G193" s="252">
        <f t="shared" si="93"/>
        <v>0</v>
      </c>
      <c r="H193" s="252">
        <f t="shared" si="93"/>
        <v>0</v>
      </c>
      <c r="I193" s="252">
        <f t="shared" si="93"/>
        <v>0</v>
      </c>
      <c r="J193" s="252">
        <f t="shared" si="93"/>
        <v>0</v>
      </c>
      <c r="K193" s="252">
        <f>K192-K191</f>
        <v>0</v>
      </c>
      <c r="L193" s="252">
        <f>L192-L191</f>
        <v>0</v>
      </c>
      <c r="M193" s="252">
        <f>M192-M191</f>
        <v>0</v>
      </c>
      <c r="N193" s="252">
        <f>N192-N191</f>
        <v>0</v>
      </c>
      <c r="O193" s="81">
        <f>O192-O191</f>
        <v>0</v>
      </c>
    </row>
    <row r="194" spans="1:15" ht="19.5" thickBot="1">
      <c r="A194" s="316"/>
      <c r="B194" s="319"/>
      <c r="C194" s="253" t="s">
        <v>116</v>
      </c>
      <c r="D194" s="254" t="e">
        <f>D193/D192</f>
        <v>#DIV/0!</v>
      </c>
      <c r="E194" s="254" t="e">
        <f aca="true" t="shared" si="94" ref="E194:O194">E193/E192</f>
        <v>#DIV/0!</v>
      </c>
      <c r="F194" s="254" t="e">
        <f t="shared" si="94"/>
        <v>#DIV/0!</v>
      </c>
      <c r="G194" s="254" t="e">
        <f t="shared" si="94"/>
        <v>#DIV/0!</v>
      </c>
      <c r="H194" s="254" t="e">
        <f t="shared" si="94"/>
        <v>#DIV/0!</v>
      </c>
      <c r="I194" s="254" t="e">
        <f t="shared" si="94"/>
        <v>#DIV/0!</v>
      </c>
      <c r="J194" s="254" t="e">
        <f t="shared" si="94"/>
        <v>#DIV/0!</v>
      </c>
      <c r="K194" s="254" t="e">
        <f>K193/K192</f>
        <v>#DIV/0!</v>
      </c>
      <c r="L194" s="254" t="e">
        <f t="shared" si="94"/>
        <v>#DIV/0!</v>
      </c>
      <c r="M194" s="254" t="e">
        <f t="shared" si="94"/>
        <v>#DIV/0!</v>
      </c>
      <c r="N194" s="254" t="e">
        <f t="shared" si="94"/>
        <v>#DIV/0!</v>
      </c>
      <c r="O194" s="255" t="e">
        <f t="shared" si="94"/>
        <v>#DIV/0!</v>
      </c>
    </row>
    <row r="195" spans="1:16" s="259" customFormat="1" ht="15">
      <c r="A195" s="316"/>
      <c r="B195" s="317" t="s">
        <v>117</v>
      </c>
      <c r="C195" s="256" t="s">
        <v>118</v>
      </c>
      <c r="D195" s="257">
        <f>+'[1]PIGOO'!B187+'[1]PIGOO'!B189+'[1]PIGOO'!B191</f>
        <v>11</v>
      </c>
      <c r="E195" s="257">
        <f>+'[1]PIGOO'!C187+'[1]PIGOO'!C189+'[1]PIGOO'!C191</f>
        <v>11</v>
      </c>
      <c r="F195" s="257">
        <f>+'[1]PIGOO'!D187+'[1]PIGOO'!D189+'[1]PIGOO'!D191</f>
        <v>11</v>
      </c>
      <c r="G195" s="257">
        <f>+'[1]PIGOO'!E187+'[1]PIGOO'!E189+'[1]PIGOO'!E191</f>
        <v>11</v>
      </c>
      <c r="H195" s="257">
        <f>+'[1]PIGOO'!F187+'[1]PIGOO'!F189+'[1]PIGOO'!F191</f>
        <v>11</v>
      </c>
      <c r="I195" s="257">
        <f>+'[1]PIGOO'!G187+'[1]PIGOO'!G189+'[1]PIGOO'!G191</f>
        <v>11</v>
      </c>
      <c r="J195" s="257">
        <f>+'[1]PIGOO'!H187+'[1]PIGOO'!H189+'[1]PIGOO'!H191</f>
        <v>11</v>
      </c>
      <c r="K195" s="257">
        <f>+'[1]PIGOO'!I187+'[1]PIGOO'!I189+'[1]PIGOO'!I191</f>
        <v>11</v>
      </c>
      <c r="L195" s="257">
        <f>+'[1]PIGOO'!J187+'[1]PIGOO'!J189+'[1]PIGOO'!J191</f>
        <v>11</v>
      </c>
      <c r="M195" s="257">
        <f>+'[1]PIGOO'!K187+'[1]PIGOO'!K189+'[1]PIGOO'!K191</f>
        <v>11</v>
      </c>
      <c r="N195" s="257">
        <f>+'[1]PIGOO'!L187+'[1]PIGOO'!L189+'[1]PIGOO'!L191</f>
        <v>11</v>
      </c>
      <c r="O195" s="257">
        <f>+'[1]PIGOO'!M187+'[1]PIGOO'!M189+'[1]PIGOO'!M191</f>
        <v>11</v>
      </c>
      <c r="P195" s="258">
        <v>18</v>
      </c>
    </row>
    <row r="196" spans="1:15" ht="15">
      <c r="A196" s="316"/>
      <c r="B196" s="318"/>
      <c r="C196" s="248" t="s">
        <v>114</v>
      </c>
      <c r="D196" s="11">
        <v>11</v>
      </c>
      <c r="E196" s="11">
        <v>11</v>
      </c>
      <c r="F196" s="11">
        <v>11</v>
      </c>
      <c r="G196" s="11">
        <v>11</v>
      </c>
      <c r="H196" s="11">
        <v>11</v>
      </c>
      <c r="I196" s="11">
        <v>11</v>
      </c>
      <c r="J196" s="11">
        <v>11</v>
      </c>
      <c r="K196" s="11">
        <v>11</v>
      </c>
      <c r="L196" s="11">
        <v>11</v>
      </c>
      <c r="M196" s="11">
        <v>11</v>
      </c>
      <c r="N196" s="11">
        <v>11</v>
      </c>
      <c r="O196" s="11">
        <v>11</v>
      </c>
    </row>
    <row r="197" spans="1:15" ht="18.75">
      <c r="A197" s="316"/>
      <c r="B197" s="318"/>
      <c r="C197" s="251" t="s">
        <v>115</v>
      </c>
      <c r="D197" s="81">
        <f>D196-D195</f>
        <v>0</v>
      </c>
      <c r="E197" s="81">
        <f aca="true" t="shared" si="95" ref="E197:O197">E196-E195</f>
        <v>0</v>
      </c>
      <c r="F197" s="81">
        <f t="shared" si="95"/>
        <v>0</v>
      </c>
      <c r="G197" s="81">
        <f t="shared" si="95"/>
        <v>0</v>
      </c>
      <c r="H197" s="81">
        <f t="shared" si="95"/>
        <v>0</v>
      </c>
      <c r="I197" s="81">
        <f t="shared" si="95"/>
        <v>0</v>
      </c>
      <c r="J197" s="81">
        <f t="shared" si="95"/>
        <v>0</v>
      </c>
      <c r="K197" s="81">
        <f t="shared" si="95"/>
        <v>0</v>
      </c>
      <c r="L197" s="81">
        <f t="shared" si="95"/>
        <v>0</v>
      </c>
      <c r="M197" s="81">
        <f t="shared" si="95"/>
        <v>0</v>
      </c>
      <c r="N197" s="81">
        <f t="shared" si="95"/>
        <v>0</v>
      </c>
      <c r="O197" s="81">
        <f t="shared" si="95"/>
        <v>0</v>
      </c>
    </row>
    <row r="198" spans="1:15" ht="19.5" thickBot="1">
      <c r="A198" s="316"/>
      <c r="B198" s="319"/>
      <c r="C198" s="253" t="s">
        <v>116</v>
      </c>
      <c r="D198" s="260">
        <f>D197/D196</f>
        <v>0</v>
      </c>
      <c r="E198" s="260">
        <f aca="true" t="shared" si="96" ref="E198:O198">E197/E196</f>
        <v>0</v>
      </c>
      <c r="F198" s="260">
        <f t="shared" si="96"/>
        <v>0</v>
      </c>
      <c r="G198" s="260">
        <f t="shared" si="96"/>
        <v>0</v>
      </c>
      <c r="H198" s="260">
        <f t="shared" si="96"/>
        <v>0</v>
      </c>
      <c r="I198" s="260">
        <f t="shared" si="96"/>
        <v>0</v>
      </c>
      <c r="J198" s="260">
        <f t="shared" si="96"/>
        <v>0</v>
      </c>
      <c r="K198" s="260">
        <f>K197/K196</f>
        <v>0</v>
      </c>
      <c r="L198" s="260">
        <f t="shared" si="96"/>
        <v>0</v>
      </c>
      <c r="M198" s="260">
        <f t="shared" si="96"/>
        <v>0</v>
      </c>
      <c r="N198" s="260">
        <f t="shared" si="96"/>
        <v>0</v>
      </c>
      <c r="O198" s="255">
        <f t="shared" si="96"/>
        <v>0</v>
      </c>
    </row>
    <row r="199" spans="1:16" s="259" customFormat="1" ht="15">
      <c r="A199" s="316"/>
      <c r="B199" s="317" t="s">
        <v>119</v>
      </c>
      <c r="C199" s="256" t="s">
        <v>118</v>
      </c>
      <c r="D199" s="261">
        <f>+'[1]PIGOO'!B194</f>
        <v>0</v>
      </c>
      <c r="E199" s="261">
        <f>+'[1]PIGOO'!C194</f>
        <v>0</v>
      </c>
      <c r="F199" s="261">
        <f>+'[1]PIGOO'!D194</f>
        <v>0</v>
      </c>
      <c r="G199" s="261">
        <f>+'[1]PIGOO'!E194</f>
        <v>0</v>
      </c>
      <c r="H199" s="261">
        <f>+'[1]PIGOO'!F194</f>
        <v>0</v>
      </c>
      <c r="I199" s="261">
        <f>+'[1]PIGOO'!G194</f>
        <v>0</v>
      </c>
      <c r="J199" s="261">
        <f>+'[1]PIGOO'!H194</f>
        <v>0</v>
      </c>
      <c r="K199" s="261">
        <f>+'[1]PIGOO'!I194</f>
        <v>0</v>
      </c>
      <c r="L199" s="261">
        <f>+'[1]PIGOO'!J194</f>
        <v>0</v>
      </c>
      <c r="M199" s="261">
        <f>+'[1]PIGOO'!K194</f>
        <v>0</v>
      </c>
      <c r="N199" s="261">
        <f>+'[1]PIGOO'!L194</f>
        <v>0</v>
      </c>
      <c r="O199" s="261">
        <f>+'[1]PIGOO'!M194</f>
        <v>0</v>
      </c>
      <c r="P199" s="258">
        <v>19</v>
      </c>
    </row>
    <row r="200" spans="1:15" ht="15">
      <c r="A200" s="316"/>
      <c r="B200" s="318"/>
      <c r="C200" s="248" t="s">
        <v>114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262">
        <v>0</v>
      </c>
      <c r="L200" s="11">
        <v>0</v>
      </c>
      <c r="M200" s="11">
        <v>0</v>
      </c>
      <c r="N200" s="11">
        <v>0</v>
      </c>
      <c r="O200" s="11">
        <v>0</v>
      </c>
    </row>
    <row r="201" spans="1:15" ht="18.75">
      <c r="A201" s="316"/>
      <c r="B201" s="318"/>
      <c r="C201" s="251" t="s">
        <v>115</v>
      </c>
      <c r="D201" s="81">
        <f>D200-D199</f>
        <v>0</v>
      </c>
      <c r="E201" s="81">
        <f aca="true" t="shared" si="97" ref="E201:J201">E200-E199</f>
        <v>0</v>
      </c>
      <c r="F201" s="81">
        <f t="shared" si="97"/>
        <v>0</v>
      </c>
      <c r="G201" s="81">
        <f t="shared" si="97"/>
        <v>0</v>
      </c>
      <c r="H201" s="81">
        <f t="shared" si="97"/>
        <v>0</v>
      </c>
      <c r="I201" s="81">
        <f t="shared" si="97"/>
        <v>0</v>
      </c>
      <c r="J201" s="263">
        <f t="shared" si="97"/>
        <v>0</v>
      </c>
      <c r="K201" s="264">
        <f>K200-K199</f>
        <v>0</v>
      </c>
      <c r="L201" s="263">
        <f>L200-L199</f>
        <v>0</v>
      </c>
      <c r="M201" s="263">
        <f>M200-M199</f>
        <v>0</v>
      </c>
      <c r="N201" s="263">
        <f>N200-N199</f>
        <v>0</v>
      </c>
      <c r="O201" s="263">
        <f>O200-O199</f>
        <v>0</v>
      </c>
    </row>
    <row r="202" spans="1:15" ht="19.5" thickBot="1">
      <c r="A202" s="316"/>
      <c r="B202" s="318"/>
      <c r="C202" s="253" t="s">
        <v>116</v>
      </c>
      <c r="D202" s="254" t="e">
        <f>D201/D200</f>
        <v>#DIV/0!</v>
      </c>
      <c r="E202" s="254" t="e">
        <f aca="true" t="shared" si="98" ref="E202:O202">E201/E200</f>
        <v>#DIV/0!</v>
      </c>
      <c r="F202" s="254" t="e">
        <f t="shared" si="98"/>
        <v>#DIV/0!</v>
      </c>
      <c r="G202" s="254" t="e">
        <f t="shared" si="98"/>
        <v>#DIV/0!</v>
      </c>
      <c r="H202" s="254" t="e">
        <f t="shared" si="98"/>
        <v>#DIV/0!</v>
      </c>
      <c r="I202" s="254" t="e">
        <f t="shared" si="98"/>
        <v>#DIV/0!</v>
      </c>
      <c r="J202" s="254" t="e">
        <f t="shared" si="98"/>
        <v>#DIV/0!</v>
      </c>
      <c r="K202" s="265" t="e">
        <f>K201/K200</f>
        <v>#DIV/0!</v>
      </c>
      <c r="L202" s="254" t="e">
        <f t="shared" si="98"/>
        <v>#DIV/0!</v>
      </c>
      <c r="M202" s="254" t="e">
        <f t="shared" si="98"/>
        <v>#DIV/0!</v>
      </c>
      <c r="N202" s="254" t="e">
        <f t="shared" si="98"/>
        <v>#DIV/0!</v>
      </c>
      <c r="O202" s="255" t="e">
        <f t="shared" si="98"/>
        <v>#DIV/0!</v>
      </c>
    </row>
    <row r="203" spans="1:16" ht="15">
      <c r="A203" s="316"/>
      <c r="B203" s="317" t="s">
        <v>120</v>
      </c>
      <c r="C203" s="266" t="s">
        <v>118</v>
      </c>
      <c r="D203" s="267">
        <f>+'[1]PIGOO'!B193</f>
        <v>0</v>
      </c>
      <c r="E203" s="267">
        <f>+'[1]PIGOO'!C193</f>
        <v>0</v>
      </c>
      <c r="F203" s="267">
        <f>+'[1]PIGOO'!D193</f>
        <v>0</v>
      </c>
      <c r="G203" s="267">
        <f>+'[1]PIGOO'!E193</f>
        <v>0</v>
      </c>
      <c r="H203" s="267">
        <f>+'[1]PIGOO'!F193</f>
        <v>0</v>
      </c>
      <c r="I203" s="267">
        <f>+'[1]PIGOO'!G193</f>
        <v>0</v>
      </c>
      <c r="J203" s="267">
        <f>+'[1]PIGOO'!H193</f>
        <v>0</v>
      </c>
      <c r="K203" s="267">
        <f>+'[1]PIGOO'!I193</f>
        <v>0</v>
      </c>
      <c r="L203" s="267">
        <f>+'[1]PIGOO'!J193</f>
        <v>0</v>
      </c>
      <c r="M203" s="267">
        <f>+'[1]PIGOO'!K193</f>
        <v>0</v>
      </c>
      <c r="N203" s="267">
        <f>+'[1]PIGOO'!L193</f>
        <v>0</v>
      </c>
      <c r="O203" s="267">
        <f>+'[1]PIGOO'!M193</f>
        <v>0</v>
      </c>
      <c r="P203" s="12">
        <v>20</v>
      </c>
    </row>
    <row r="204" spans="1:15" ht="15">
      <c r="A204" s="316"/>
      <c r="B204" s="318"/>
      <c r="C204" s="248" t="s">
        <v>114</v>
      </c>
      <c r="D204" s="25">
        <v>0</v>
      </c>
      <c r="E204" s="25">
        <v>0</v>
      </c>
      <c r="F204" s="25">
        <v>0</v>
      </c>
      <c r="G204" s="25">
        <v>0</v>
      </c>
      <c r="H204" s="25">
        <v>0</v>
      </c>
      <c r="I204" s="25">
        <v>0</v>
      </c>
      <c r="J204" s="25">
        <v>0</v>
      </c>
      <c r="K204" s="268">
        <v>0</v>
      </c>
      <c r="L204" s="25">
        <v>0</v>
      </c>
      <c r="M204" s="25">
        <v>0</v>
      </c>
      <c r="N204" s="25">
        <v>0</v>
      </c>
      <c r="O204" s="25">
        <v>0</v>
      </c>
    </row>
    <row r="205" spans="1:15" ht="18.75">
      <c r="A205" s="316"/>
      <c r="B205" s="318"/>
      <c r="C205" s="269" t="s">
        <v>115</v>
      </c>
      <c r="D205" s="72">
        <f>D204-D203</f>
        <v>0</v>
      </c>
      <c r="E205" s="72">
        <f aca="true" t="shared" si="99" ref="E205:J205">E204-E203</f>
        <v>0</v>
      </c>
      <c r="F205" s="72">
        <f t="shared" si="99"/>
        <v>0</v>
      </c>
      <c r="G205" s="72">
        <f t="shared" si="99"/>
        <v>0</v>
      </c>
      <c r="H205" s="72">
        <f t="shared" si="99"/>
        <v>0</v>
      </c>
      <c r="I205" s="72">
        <f t="shared" si="99"/>
        <v>0</v>
      </c>
      <c r="J205" s="159">
        <f t="shared" si="99"/>
        <v>0</v>
      </c>
      <c r="K205" s="159">
        <f>K204-K203</f>
        <v>0</v>
      </c>
      <c r="L205" s="159">
        <f>L204-L203</f>
        <v>0</v>
      </c>
      <c r="M205" s="159">
        <f>M204-M203</f>
        <v>0</v>
      </c>
      <c r="N205" s="159">
        <f>N204-N203</f>
        <v>0</v>
      </c>
      <c r="O205" s="159">
        <f>O204-O203</f>
        <v>0</v>
      </c>
    </row>
    <row r="206" spans="1:15" ht="19.5" thickBot="1">
      <c r="A206" s="316"/>
      <c r="B206" s="319"/>
      <c r="C206" s="270" t="s">
        <v>116</v>
      </c>
      <c r="D206" s="254" t="e">
        <f>D205/D204</f>
        <v>#DIV/0!</v>
      </c>
      <c r="E206" s="254" t="e">
        <f aca="true" t="shared" si="100" ref="E206:O206">E205/E204</f>
        <v>#DIV/0!</v>
      </c>
      <c r="F206" s="254" t="e">
        <f t="shared" si="100"/>
        <v>#DIV/0!</v>
      </c>
      <c r="G206" s="254" t="e">
        <f t="shared" si="100"/>
        <v>#DIV/0!</v>
      </c>
      <c r="H206" s="254" t="e">
        <f t="shared" si="100"/>
        <v>#DIV/0!</v>
      </c>
      <c r="I206" s="254" t="e">
        <f t="shared" si="100"/>
        <v>#DIV/0!</v>
      </c>
      <c r="J206" s="254" t="e">
        <f t="shared" si="100"/>
        <v>#DIV/0!</v>
      </c>
      <c r="K206" s="254" t="e">
        <f>K205/K204</f>
        <v>#DIV/0!</v>
      </c>
      <c r="L206" s="254" t="e">
        <f t="shared" si="100"/>
        <v>#DIV/0!</v>
      </c>
      <c r="M206" s="254" t="e">
        <f t="shared" si="100"/>
        <v>#DIV/0!</v>
      </c>
      <c r="N206" s="254" t="e">
        <f t="shared" si="100"/>
        <v>#DIV/0!</v>
      </c>
      <c r="O206" s="255" t="e">
        <f t="shared" si="100"/>
        <v>#DIV/0!</v>
      </c>
    </row>
    <row r="207" spans="2:15" ht="15" customHeight="1">
      <c r="B207" s="301" t="s">
        <v>121</v>
      </c>
      <c r="C207" s="302"/>
      <c r="D207" s="271">
        <f>D191+D195</f>
        <v>11</v>
      </c>
      <c r="E207" s="271">
        <f aca="true" t="shared" si="101" ref="E207:O208">E191+E195</f>
        <v>11</v>
      </c>
      <c r="F207" s="271">
        <f t="shared" si="101"/>
        <v>11</v>
      </c>
      <c r="G207" s="271">
        <f t="shared" si="101"/>
        <v>11</v>
      </c>
      <c r="H207" s="271">
        <f t="shared" si="101"/>
        <v>11</v>
      </c>
      <c r="I207" s="271">
        <f t="shared" si="101"/>
        <v>11</v>
      </c>
      <c r="J207" s="271">
        <f t="shared" si="101"/>
        <v>11</v>
      </c>
      <c r="K207" s="271">
        <f t="shared" si="101"/>
        <v>11</v>
      </c>
      <c r="L207" s="271">
        <f t="shared" si="101"/>
        <v>11</v>
      </c>
      <c r="M207" s="271">
        <f t="shared" si="101"/>
        <v>11</v>
      </c>
      <c r="N207" s="271">
        <f t="shared" si="101"/>
        <v>11</v>
      </c>
      <c r="O207" s="271">
        <f t="shared" si="101"/>
        <v>11</v>
      </c>
    </row>
    <row r="208" spans="2:15" ht="15" customHeight="1">
      <c r="B208" s="303" t="s">
        <v>122</v>
      </c>
      <c r="C208" s="304"/>
      <c r="D208" s="272">
        <f>D192+D196</f>
        <v>11</v>
      </c>
      <c r="E208" s="272">
        <f t="shared" si="101"/>
        <v>11</v>
      </c>
      <c r="F208" s="272">
        <f t="shared" si="101"/>
        <v>11</v>
      </c>
      <c r="G208" s="272">
        <f t="shared" si="101"/>
        <v>11</v>
      </c>
      <c r="H208" s="272">
        <f t="shared" si="101"/>
        <v>11</v>
      </c>
      <c r="I208" s="272">
        <f t="shared" si="101"/>
        <v>11</v>
      </c>
      <c r="J208" s="272">
        <f t="shared" si="101"/>
        <v>11</v>
      </c>
      <c r="K208" s="272">
        <f t="shared" si="101"/>
        <v>11</v>
      </c>
      <c r="L208" s="272">
        <f t="shared" si="101"/>
        <v>11</v>
      </c>
      <c r="M208" s="272">
        <f t="shared" si="101"/>
        <v>11</v>
      </c>
      <c r="N208" s="272">
        <f t="shared" si="101"/>
        <v>11</v>
      </c>
      <c r="O208" s="272">
        <f t="shared" si="101"/>
        <v>11</v>
      </c>
    </row>
    <row r="209" spans="2:15" ht="15" customHeight="1">
      <c r="B209" s="305" t="s">
        <v>123</v>
      </c>
      <c r="C209" s="306"/>
      <c r="D209" s="273">
        <f>D199+D203</f>
        <v>0</v>
      </c>
      <c r="E209" s="273">
        <f aca="true" t="shared" si="102" ref="E209:O210">E199+E203</f>
        <v>0</v>
      </c>
      <c r="F209" s="273">
        <f t="shared" si="102"/>
        <v>0</v>
      </c>
      <c r="G209" s="273">
        <f t="shared" si="102"/>
        <v>0</v>
      </c>
      <c r="H209" s="273">
        <f t="shared" si="102"/>
        <v>0</v>
      </c>
      <c r="I209" s="273">
        <f t="shared" si="102"/>
        <v>0</v>
      </c>
      <c r="J209" s="273">
        <f t="shared" si="102"/>
        <v>0</v>
      </c>
      <c r="K209" s="273">
        <f t="shared" si="102"/>
        <v>0</v>
      </c>
      <c r="L209" s="273">
        <f t="shared" si="102"/>
        <v>0</v>
      </c>
      <c r="M209" s="273">
        <f t="shared" si="102"/>
        <v>0</v>
      </c>
      <c r="N209" s="273">
        <f t="shared" si="102"/>
        <v>0</v>
      </c>
      <c r="O209" s="273">
        <f t="shared" si="102"/>
        <v>0</v>
      </c>
    </row>
    <row r="210" spans="2:15" ht="15" customHeight="1">
      <c r="B210" s="303" t="s">
        <v>124</v>
      </c>
      <c r="C210" s="304"/>
      <c r="D210" s="274">
        <f>D200+D204</f>
        <v>0</v>
      </c>
      <c r="E210" s="274">
        <f t="shared" si="102"/>
        <v>0</v>
      </c>
      <c r="F210" s="274">
        <f t="shared" si="102"/>
        <v>0</v>
      </c>
      <c r="G210" s="274">
        <f t="shared" si="102"/>
        <v>0</v>
      </c>
      <c r="H210" s="274">
        <f t="shared" si="102"/>
        <v>0</v>
      </c>
      <c r="I210" s="274">
        <f t="shared" si="102"/>
        <v>0</v>
      </c>
      <c r="J210" s="274">
        <f t="shared" si="102"/>
        <v>0</v>
      </c>
      <c r="K210" s="274">
        <f t="shared" si="102"/>
        <v>0</v>
      </c>
      <c r="L210" s="274">
        <f t="shared" si="102"/>
        <v>0</v>
      </c>
      <c r="M210" s="274">
        <f t="shared" si="102"/>
        <v>0</v>
      </c>
      <c r="N210" s="274">
        <f t="shared" si="102"/>
        <v>0</v>
      </c>
      <c r="O210" s="274">
        <f t="shared" si="102"/>
        <v>0</v>
      </c>
    </row>
    <row r="211" spans="2:15" ht="17.25" customHeight="1">
      <c r="B211" s="307" t="s">
        <v>125</v>
      </c>
      <c r="C211" s="308"/>
      <c r="D211" s="275">
        <f>D207+D209</f>
        <v>11</v>
      </c>
      <c r="E211" s="275">
        <f aca="true" t="shared" si="103" ref="E211:O212">E207+E209</f>
        <v>11</v>
      </c>
      <c r="F211" s="275">
        <f t="shared" si="103"/>
        <v>11</v>
      </c>
      <c r="G211" s="275">
        <f t="shared" si="103"/>
        <v>11</v>
      </c>
      <c r="H211" s="275">
        <f t="shared" si="103"/>
        <v>11</v>
      </c>
      <c r="I211" s="275">
        <f t="shared" si="103"/>
        <v>11</v>
      </c>
      <c r="J211" s="275">
        <f t="shared" si="103"/>
        <v>11</v>
      </c>
      <c r="K211" s="275">
        <f t="shared" si="103"/>
        <v>11</v>
      </c>
      <c r="L211" s="275">
        <f t="shared" si="103"/>
        <v>11</v>
      </c>
      <c r="M211" s="275">
        <f t="shared" si="103"/>
        <v>11</v>
      </c>
      <c r="N211" s="275">
        <f t="shared" si="103"/>
        <v>11</v>
      </c>
      <c r="O211" s="275">
        <f t="shared" si="103"/>
        <v>11</v>
      </c>
    </row>
    <row r="212" spans="2:15" ht="18" customHeight="1" thickBot="1">
      <c r="B212" s="309" t="s">
        <v>126</v>
      </c>
      <c r="C212" s="310"/>
      <c r="D212" s="276">
        <f>D208+D210</f>
        <v>11</v>
      </c>
      <c r="E212" s="276">
        <f t="shared" si="103"/>
        <v>11</v>
      </c>
      <c r="F212" s="276">
        <f t="shared" si="103"/>
        <v>11</v>
      </c>
      <c r="G212" s="276">
        <f t="shared" si="103"/>
        <v>11</v>
      </c>
      <c r="H212" s="276">
        <f t="shared" si="103"/>
        <v>11</v>
      </c>
      <c r="I212" s="276">
        <f t="shared" si="103"/>
        <v>11</v>
      </c>
      <c r="J212" s="276">
        <f t="shared" si="103"/>
        <v>11</v>
      </c>
      <c r="K212" s="276">
        <f t="shared" si="103"/>
        <v>11</v>
      </c>
      <c r="L212" s="276">
        <f t="shared" si="103"/>
        <v>11</v>
      </c>
      <c r="M212" s="276">
        <f t="shared" si="103"/>
        <v>11</v>
      </c>
      <c r="N212" s="276">
        <f t="shared" si="103"/>
        <v>11</v>
      </c>
      <c r="O212" s="276">
        <f t="shared" si="103"/>
        <v>11</v>
      </c>
    </row>
    <row r="213" spans="2:15" ht="37.5">
      <c r="B213" s="292" t="s">
        <v>127</v>
      </c>
      <c r="C213" s="277" t="s">
        <v>128</v>
      </c>
      <c r="D213" s="278">
        <f aca="true" t="shared" si="104" ref="D213:O213">D211/(D171/1000)</f>
        <v>4.235656526761648</v>
      </c>
      <c r="E213" s="278">
        <f t="shared" si="104"/>
        <v>4.230769230769231</v>
      </c>
      <c r="F213" s="278">
        <f t="shared" si="104"/>
        <v>4.2291426374471355</v>
      </c>
      <c r="G213" s="278">
        <f t="shared" si="104"/>
        <v>4.224270353302611</v>
      </c>
      <c r="H213" s="278">
        <f t="shared" si="104"/>
        <v>4.217791411042945</v>
      </c>
      <c r="I213" s="278">
        <f t="shared" si="104"/>
        <v>4.21455938697318</v>
      </c>
      <c r="J213" s="278">
        <f t="shared" si="104"/>
        <v>4.196871423120946</v>
      </c>
      <c r="K213" s="279">
        <f t="shared" si="104"/>
        <v>4.180919802356518</v>
      </c>
      <c r="L213" s="279">
        <f t="shared" si="104"/>
        <v>4.177744018230156</v>
      </c>
      <c r="M213" s="279">
        <f t="shared" si="104"/>
        <v>4.17298937784522</v>
      </c>
      <c r="N213" s="279">
        <f t="shared" si="104"/>
        <v>4.1540785498489425</v>
      </c>
      <c r="O213" s="279">
        <f t="shared" si="104"/>
        <v>4.150943396226415</v>
      </c>
    </row>
    <row r="214" spans="2:15" ht="38.25" thickBot="1">
      <c r="B214" s="293"/>
      <c r="C214" s="280" t="s">
        <v>129</v>
      </c>
      <c r="D214" s="281">
        <f aca="true" t="shared" si="105" ref="D214:O214">D207/(D171/1000)</f>
        <v>4.235656526761648</v>
      </c>
      <c r="E214" s="281">
        <f t="shared" si="105"/>
        <v>4.230769230769231</v>
      </c>
      <c r="F214" s="281">
        <f t="shared" si="105"/>
        <v>4.2291426374471355</v>
      </c>
      <c r="G214" s="281">
        <f t="shared" si="105"/>
        <v>4.224270353302611</v>
      </c>
      <c r="H214" s="281">
        <f t="shared" si="105"/>
        <v>4.217791411042945</v>
      </c>
      <c r="I214" s="281">
        <f t="shared" si="105"/>
        <v>4.21455938697318</v>
      </c>
      <c r="J214" s="281">
        <f t="shared" si="105"/>
        <v>4.196871423120946</v>
      </c>
      <c r="K214" s="282">
        <f t="shared" si="105"/>
        <v>4.180919802356518</v>
      </c>
      <c r="L214" s="282">
        <f t="shared" si="105"/>
        <v>4.177744018230156</v>
      </c>
      <c r="M214" s="282">
        <f t="shared" si="105"/>
        <v>4.17298937784522</v>
      </c>
      <c r="N214" s="282">
        <f t="shared" si="105"/>
        <v>4.1540785498489425</v>
      </c>
      <c r="O214" s="282">
        <f t="shared" si="105"/>
        <v>4.150943396226415</v>
      </c>
    </row>
    <row r="215" spans="2:16" ht="15">
      <c r="B215" s="294" t="s">
        <v>130</v>
      </c>
      <c r="C215" s="283" t="s">
        <v>131</v>
      </c>
      <c r="D215" s="15">
        <f>+'[1]PIGOO'!B34</f>
        <v>0</v>
      </c>
      <c r="E215" s="15">
        <f>+'[1]PIGOO'!C34</f>
        <v>370933</v>
      </c>
      <c r="F215" s="15">
        <f>+'[1]PIGOO'!D34</f>
        <v>0</v>
      </c>
      <c r="G215" s="15">
        <f>+'[1]PIGOO'!E34</f>
        <v>0</v>
      </c>
      <c r="H215" s="15">
        <f>+'[1]PIGOO'!F34</f>
        <v>0</v>
      </c>
      <c r="I215" s="15">
        <f>+'[1]PIGOO'!G34</f>
        <v>0</v>
      </c>
      <c r="J215" s="15">
        <f>+'[1]PIGOO'!H34</f>
        <v>0</v>
      </c>
      <c r="K215" s="15">
        <f>+'[1]PIGOO'!I34</f>
        <v>0</v>
      </c>
      <c r="L215" s="15">
        <f>+'[1]PIGOO'!J34</f>
        <v>0</v>
      </c>
      <c r="M215" s="15">
        <f>+'[1]PIGOO'!K34</f>
        <v>0</v>
      </c>
      <c r="N215" s="15">
        <f>+'[1]PIGOO'!L34</f>
        <v>0</v>
      </c>
      <c r="O215" s="15">
        <f>+'[1]PIGOO'!M34</f>
        <v>0</v>
      </c>
      <c r="P215" s="12">
        <v>21</v>
      </c>
    </row>
    <row r="216" spans="2:15" ht="15.75" thickBot="1">
      <c r="B216" s="294"/>
      <c r="C216" s="284" t="s">
        <v>132</v>
      </c>
      <c r="D216" s="25">
        <f>D215</f>
        <v>0</v>
      </c>
      <c r="E216" s="25">
        <f>D216+E215</f>
        <v>370933</v>
      </c>
      <c r="F216" s="25">
        <f aca="true" t="shared" si="106" ref="F216:O216">E216+F215</f>
        <v>370933</v>
      </c>
      <c r="G216" s="25">
        <f t="shared" si="106"/>
        <v>370933</v>
      </c>
      <c r="H216" s="25">
        <f t="shared" si="106"/>
        <v>370933</v>
      </c>
      <c r="I216" s="25">
        <f t="shared" si="106"/>
        <v>370933</v>
      </c>
      <c r="J216" s="25">
        <f t="shared" si="106"/>
        <v>370933</v>
      </c>
      <c r="K216" s="25">
        <f t="shared" si="106"/>
        <v>370933</v>
      </c>
      <c r="L216" s="25">
        <f t="shared" si="106"/>
        <v>370933</v>
      </c>
      <c r="M216" s="25">
        <f t="shared" si="106"/>
        <v>370933</v>
      </c>
      <c r="N216" s="25">
        <f t="shared" si="106"/>
        <v>370933</v>
      </c>
      <c r="O216" s="25">
        <f t="shared" si="106"/>
        <v>370933</v>
      </c>
    </row>
    <row r="217" spans="1:15" ht="15">
      <c r="A217" s="295" t="s">
        <v>133</v>
      </c>
      <c r="B217" s="298" t="s">
        <v>134</v>
      </c>
      <c r="C217" s="285" t="s">
        <v>135</v>
      </c>
      <c r="D217" s="27"/>
      <c r="E217" s="66">
        <v>26020.84</v>
      </c>
      <c r="F217" s="66">
        <v>39031.5</v>
      </c>
      <c r="G217" s="66"/>
      <c r="H217" s="66"/>
      <c r="I217" s="66"/>
      <c r="J217" s="66"/>
      <c r="K217" s="66"/>
      <c r="L217" s="66"/>
      <c r="M217" s="66"/>
      <c r="N217" s="66"/>
      <c r="O217" s="66"/>
    </row>
    <row r="218" spans="1:15" ht="15">
      <c r="A218" s="296"/>
      <c r="B218" s="299"/>
      <c r="C218" s="286" t="s">
        <v>136</v>
      </c>
      <c r="D218" s="60"/>
      <c r="E218" s="61">
        <v>19400.01</v>
      </c>
      <c r="F218" s="61">
        <v>35824.55</v>
      </c>
      <c r="G218" s="61"/>
      <c r="H218" s="61"/>
      <c r="I218" s="61"/>
      <c r="J218" s="61"/>
      <c r="K218" s="61"/>
      <c r="L218" s="61"/>
      <c r="M218" s="61"/>
      <c r="N218" s="61"/>
      <c r="O218" s="61"/>
    </row>
    <row r="219" spans="1:15" ht="30.75" thickBot="1">
      <c r="A219" s="297"/>
      <c r="B219" s="300"/>
      <c r="C219" s="287" t="s">
        <v>137</v>
      </c>
      <c r="D219" s="288"/>
      <c r="E219" s="289"/>
      <c r="F219" s="289"/>
      <c r="G219" s="289"/>
      <c r="H219" s="289"/>
      <c r="I219" s="289"/>
      <c r="J219" s="289"/>
      <c r="K219" s="289"/>
      <c r="L219" s="289"/>
      <c r="M219" s="289"/>
      <c r="N219" s="289"/>
      <c r="O219" s="289"/>
    </row>
    <row r="220" spans="1:7" ht="15">
      <c r="A220" s="359" t="s">
        <v>144</v>
      </c>
      <c r="B220" s="359"/>
      <c r="C220" s="359"/>
      <c r="D220" s="359"/>
      <c r="E220" s="359"/>
      <c r="F220" s="359"/>
      <c r="G220" s="359"/>
    </row>
    <row r="221" spans="2:3" ht="14.25">
      <c r="B221" s="290"/>
      <c r="C221" s="2"/>
    </row>
    <row r="222" spans="2:3" ht="14.25">
      <c r="B222" s="290"/>
      <c r="C222" s="2"/>
    </row>
    <row r="223" spans="2:3" ht="14.25">
      <c r="B223" s="290"/>
      <c r="C223" s="2"/>
    </row>
    <row r="224" spans="2:12" ht="14.25">
      <c r="B224" s="2"/>
      <c r="C224" s="291" t="s">
        <v>139</v>
      </c>
      <c r="D224"/>
      <c r="E224"/>
      <c r="L224" s="291" t="s">
        <v>139</v>
      </c>
    </row>
    <row r="225" spans="2:12" ht="14.25">
      <c r="B225" s="2"/>
      <c r="C225" s="291" t="s">
        <v>140</v>
      </c>
      <c r="D225"/>
      <c r="E225"/>
      <c r="L225" s="291" t="s">
        <v>141</v>
      </c>
    </row>
    <row r="226" spans="2:12" ht="14.25">
      <c r="B226" s="2"/>
      <c r="C226" s="291" t="s">
        <v>142</v>
      </c>
      <c r="D226"/>
      <c r="E226"/>
      <c r="L226" s="291" t="s">
        <v>143</v>
      </c>
    </row>
    <row r="227" spans="2:28" s="3" customFormat="1" ht="14.25">
      <c r="B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1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2:28" s="3" customFormat="1" ht="14.25">
      <c r="B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1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2:28" s="3" customFormat="1" ht="14.25">
      <c r="B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1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2:28" s="3" customFormat="1" ht="14.25">
      <c r="B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1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</sheetData>
  <sheetProtection/>
  <mergeCells count="80">
    <mergeCell ref="A220:G220"/>
    <mergeCell ref="A1:O4"/>
    <mergeCell ref="B6:C6"/>
    <mergeCell ref="A7:A8"/>
    <mergeCell ref="B7:B12"/>
    <mergeCell ref="A13:A14"/>
    <mergeCell ref="B13:B18"/>
    <mergeCell ref="A19:A20"/>
    <mergeCell ref="B19:B24"/>
    <mergeCell ref="A25:A26"/>
    <mergeCell ref="B25:B30"/>
    <mergeCell ref="B31:B33"/>
    <mergeCell ref="A34:A35"/>
    <mergeCell ref="B34:B39"/>
    <mergeCell ref="B40:B45"/>
    <mergeCell ref="A46:A47"/>
    <mergeCell ref="B46:B51"/>
    <mergeCell ref="B52:B54"/>
    <mergeCell ref="A55:A56"/>
    <mergeCell ref="B55:B60"/>
    <mergeCell ref="A61:A62"/>
    <mergeCell ref="B61:B66"/>
    <mergeCell ref="A67:A68"/>
    <mergeCell ref="B67:B72"/>
    <mergeCell ref="B73:B78"/>
    <mergeCell ref="A79:A80"/>
    <mergeCell ref="B79:B84"/>
    <mergeCell ref="I97:I98"/>
    <mergeCell ref="J97:J98"/>
    <mergeCell ref="B85:B87"/>
    <mergeCell ref="B88:B90"/>
    <mergeCell ref="B91:B93"/>
    <mergeCell ref="B95:B96"/>
    <mergeCell ref="B97:B98"/>
    <mergeCell ref="D97:D98"/>
    <mergeCell ref="K97:K98"/>
    <mergeCell ref="L97:L98"/>
    <mergeCell ref="M97:M98"/>
    <mergeCell ref="N97:N98"/>
    <mergeCell ref="O97:O98"/>
    <mergeCell ref="B99:B108"/>
    <mergeCell ref="E97:E98"/>
    <mergeCell ref="F97:F98"/>
    <mergeCell ref="G97:G98"/>
    <mergeCell ref="H97:H98"/>
    <mergeCell ref="A109:A110"/>
    <mergeCell ref="B109:B114"/>
    <mergeCell ref="A115:A116"/>
    <mergeCell ref="B115:B120"/>
    <mergeCell ref="A121:A122"/>
    <mergeCell ref="B121:B126"/>
    <mergeCell ref="A127:A128"/>
    <mergeCell ref="B127:B132"/>
    <mergeCell ref="A133:A134"/>
    <mergeCell ref="B133:B138"/>
    <mergeCell ref="A139:A140"/>
    <mergeCell ref="B139:B144"/>
    <mergeCell ref="A145:A146"/>
    <mergeCell ref="B145:B150"/>
    <mergeCell ref="B151:B153"/>
    <mergeCell ref="A154:A155"/>
    <mergeCell ref="B154:B161"/>
    <mergeCell ref="A159:A161"/>
    <mergeCell ref="A162:A190"/>
    <mergeCell ref="B162:B184"/>
    <mergeCell ref="A191:A206"/>
    <mergeCell ref="B191:B194"/>
    <mergeCell ref="B195:B198"/>
    <mergeCell ref="B199:B202"/>
    <mergeCell ref="B203:B206"/>
    <mergeCell ref="B213:B214"/>
    <mergeCell ref="B215:B216"/>
    <mergeCell ref="A217:A219"/>
    <mergeCell ref="B217:B219"/>
    <mergeCell ref="B207:C207"/>
    <mergeCell ref="B208:C208"/>
    <mergeCell ref="B209:C209"/>
    <mergeCell ref="B210:C210"/>
    <mergeCell ref="B211:C211"/>
    <mergeCell ref="B212:C212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5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Familia</cp:lastModifiedBy>
  <cp:lastPrinted>2023-02-03T03:24:29Z</cp:lastPrinted>
  <dcterms:created xsi:type="dcterms:W3CDTF">2023-02-02T17:11:59Z</dcterms:created>
  <dcterms:modified xsi:type="dcterms:W3CDTF">2023-02-03T03:24:45Z</dcterms:modified>
  <cp:category/>
  <cp:version/>
  <cp:contentType/>
  <cp:contentStatus/>
</cp:coreProperties>
</file>